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Relacje Inwestorskie\Raporty okresowe\Q1 2026\"/>
    </mc:Choice>
  </mc:AlternateContent>
  <xr:revisionPtr revIDLastSave="0" documentId="13_ncr:1_{55C5F4A1-4ACD-4462-AC87-B2158B5B3C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 2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W26" i="1"/>
  <c r="W22" i="1"/>
  <c r="D9" i="2"/>
  <c r="C9" i="2"/>
  <c r="C5" i="2" s="1"/>
  <c r="E50" i="2"/>
  <c r="D11" i="2"/>
  <c r="C11" i="2"/>
  <c r="E9" i="2" l="1"/>
  <c r="F9" i="2"/>
  <c r="F5" i="2" s="1"/>
  <c r="G5" i="2" s="1"/>
  <c r="W24" i="1"/>
  <c r="D5" i="2"/>
  <c r="E5" i="2" s="1"/>
  <c r="G9" i="2"/>
  <c r="L28" i="1"/>
  <c r="F11" i="2"/>
  <c r="G11" i="2" s="1"/>
  <c r="L26" i="1"/>
  <c r="I50" i="2" s="1"/>
  <c r="C50" i="2"/>
  <c r="L24" i="1"/>
  <c r="H50" i="2" s="1"/>
  <c r="L22" i="1"/>
  <c r="E11" i="2"/>
  <c r="D50" i="2"/>
  <c r="AQ28" i="1"/>
  <c r="AQ26" i="1"/>
  <c r="AQ24" i="1"/>
  <c r="AQ22" i="1"/>
  <c r="G12" i="2" l="1"/>
  <c r="E12" i="2"/>
  <c r="V17" i="1" l="1"/>
  <c r="E52" i="2"/>
  <c r="D52" i="2"/>
  <c r="C52" i="2"/>
  <c r="F14" i="2"/>
  <c r="F13" i="2" s="1"/>
  <c r="C14" i="2"/>
  <c r="C13" i="2" s="1"/>
  <c r="C10" i="2" s="1"/>
  <c r="D14" i="2"/>
  <c r="E14" i="2" s="1"/>
  <c r="D13" i="2"/>
  <c r="AG28" i="1"/>
  <c r="AG26" i="1"/>
  <c r="I52" i="2" s="1"/>
  <c r="AG24" i="1"/>
  <c r="AG22" i="1"/>
  <c r="E53" i="2"/>
  <c r="D53" i="2"/>
  <c r="C53" i="2"/>
  <c r="V24" i="1"/>
  <c r="U21" i="1"/>
  <c r="V21" i="1"/>
  <c r="E55" i="2"/>
  <c r="D55" i="2"/>
  <c r="V22" i="1"/>
  <c r="V26" i="1"/>
  <c r="V28" i="1"/>
  <c r="E54" i="2"/>
  <c r="D54" i="2"/>
  <c r="C54" i="2"/>
  <c r="K26" i="1"/>
  <c r="K28" i="1"/>
  <c r="K22" i="1"/>
  <c r="C55" i="2"/>
  <c r="AO28" i="1"/>
  <c r="AP28" i="1"/>
  <c r="AO26" i="1"/>
  <c r="AP26" i="1"/>
  <c r="AO24" i="1"/>
  <c r="AO22" i="1"/>
  <c r="AP22" i="1"/>
  <c r="E56" i="2"/>
  <c r="D56" i="2"/>
  <c r="C56" i="2"/>
  <c r="C19" i="2"/>
  <c r="C18" i="2" s="1"/>
  <c r="C17" i="2" s="1"/>
  <c r="C16" i="2" s="1"/>
  <c r="C15" i="2" s="1"/>
  <c r="AF28" i="1"/>
  <c r="AF26" i="1"/>
  <c r="AF24" i="1"/>
  <c r="AF22" i="1"/>
  <c r="AE22" i="1"/>
  <c r="E57" i="2"/>
  <c r="D57" i="2"/>
  <c r="C57" i="2"/>
  <c r="F19" i="2"/>
  <c r="F18" i="2" s="1"/>
  <c r="U24" i="1"/>
  <c r="T21" i="1"/>
  <c r="U26" i="1"/>
  <c r="U22" i="1"/>
  <c r="D19" i="2"/>
  <c r="C58" i="2"/>
  <c r="E58" i="2"/>
  <c r="J26" i="1"/>
  <c r="J28" i="1"/>
  <c r="J24" i="1"/>
  <c r="U28" i="1"/>
  <c r="J22" i="1"/>
  <c r="D58" i="2"/>
  <c r="AN24" i="1"/>
  <c r="AN22" i="1"/>
  <c r="AN26" i="1"/>
  <c r="AN28" i="1"/>
  <c r="E60" i="2"/>
  <c r="D60" i="2"/>
  <c r="C60" i="2"/>
  <c r="S21" i="1"/>
  <c r="AE28" i="1"/>
  <c r="AE24" i="1"/>
  <c r="AE26" i="1"/>
  <c r="T24" i="1"/>
  <c r="T26" i="1"/>
  <c r="T22" i="1"/>
  <c r="T28" i="1"/>
  <c r="F23" i="2"/>
  <c r="F22" i="2" s="1"/>
  <c r="G24" i="2"/>
  <c r="E24" i="2"/>
  <c r="D23" i="2"/>
  <c r="I22" i="1"/>
  <c r="I26" i="1"/>
  <c r="I28" i="1"/>
  <c r="R21" i="1"/>
  <c r="S22" i="1"/>
  <c r="AD22" i="1"/>
  <c r="E29" i="2"/>
  <c r="AD24" i="1"/>
  <c r="G29" i="2"/>
  <c r="S24" i="1"/>
  <c r="E28" i="2"/>
  <c r="R28" i="1"/>
  <c r="AD26" i="1"/>
  <c r="AD28" i="1"/>
  <c r="R22" i="1"/>
  <c r="S28" i="1"/>
  <c r="R26" i="1"/>
  <c r="R24" i="1"/>
  <c r="S26" i="1"/>
  <c r="H26" i="1"/>
  <c r="H24" i="1"/>
  <c r="H22" i="1"/>
  <c r="H28" i="1"/>
  <c r="C25" i="2"/>
  <c r="G28" i="2"/>
  <c r="AM26" i="1"/>
  <c r="AM24" i="1"/>
  <c r="AM28" i="1"/>
  <c r="AM22" i="1"/>
  <c r="C30" i="2"/>
  <c r="E30" i="2" s="1"/>
  <c r="AC24" i="1"/>
  <c r="E26" i="2"/>
  <c r="G26" i="2"/>
  <c r="E27" i="2"/>
  <c r="D25" i="2"/>
  <c r="E25" i="2"/>
  <c r="G27" i="2"/>
  <c r="F30" i="2"/>
  <c r="G31" i="2"/>
  <c r="D30" i="2"/>
  <c r="E31" i="2"/>
  <c r="E32" i="2"/>
  <c r="G32" i="2"/>
  <c r="AC28" i="1"/>
  <c r="AC26" i="1"/>
  <c r="AC22" i="1"/>
  <c r="G33" i="2"/>
  <c r="G34" i="2"/>
  <c r="E34" i="2"/>
  <c r="F35" i="2"/>
  <c r="D35" i="2"/>
  <c r="C35" i="2"/>
  <c r="E36" i="2"/>
  <c r="F40" i="2"/>
  <c r="D40" i="2"/>
  <c r="E40" i="2" s="1"/>
  <c r="C40" i="2"/>
  <c r="E103" i="2"/>
  <c r="E102" i="2"/>
  <c r="C103" i="2"/>
  <c r="C102" i="2"/>
  <c r="B103" i="2"/>
  <c r="B102" i="2"/>
  <c r="E44" i="2"/>
  <c r="E43" i="2"/>
  <c r="E42" i="2"/>
  <c r="E39" i="2"/>
  <c r="E38" i="2"/>
  <c r="E37" i="2"/>
  <c r="G44" i="2"/>
  <c r="G43" i="2"/>
  <c r="G42" i="2"/>
  <c r="G39" i="2"/>
  <c r="G38" i="2"/>
  <c r="G37" i="2"/>
  <c r="G36" i="2"/>
  <c r="F25" i="2"/>
  <c r="E35" i="2"/>
  <c r="G35" i="2"/>
  <c r="G40" i="2"/>
  <c r="E41" i="2"/>
  <c r="G41" i="2"/>
  <c r="G28" i="1"/>
  <c r="G26" i="1"/>
  <c r="G24" i="1"/>
  <c r="G22" i="1"/>
  <c r="AB28" i="1"/>
  <c r="AB26" i="1"/>
  <c r="AB24" i="1"/>
  <c r="AB22" i="1"/>
  <c r="AL28" i="1"/>
  <c r="AL26" i="1"/>
  <c r="AL24" i="1"/>
  <c r="AL22" i="1"/>
  <c r="Q24" i="1"/>
  <c r="Q26" i="1"/>
  <c r="Q21" i="1"/>
  <c r="Q22" i="1"/>
  <c r="Q28" i="1"/>
  <c r="F21" i="1"/>
  <c r="F24" i="1"/>
  <c r="F26" i="1"/>
  <c r="F28" i="1"/>
  <c r="F22" i="1"/>
  <c r="AK22" i="1"/>
  <c r="AK24" i="1"/>
  <c r="AK26" i="1"/>
  <c r="AK28" i="1"/>
  <c r="AA22" i="1"/>
  <c r="AA24" i="1"/>
  <c r="AA26" i="1"/>
  <c r="AA28" i="1"/>
  <c r="P24" i="1"/>
  <c r="P21" i="1"/>
  <c r="P26" i="1"/>
  <c r="P22" i="1"/>
  <c r="P28" i="1"/>
  <c r="E21" i="1"/>
  <c r="E22" i="1"/>
  <c r="E28" i="1"/>
  <c r="E24" i="1"/>
  <c r="E26" i="1"/>
  <c r="AJ24" i="1"/>
  <c r="AJ22" i="1"/>
  <c r="AJ28" i="1"/>
  <c r="AJ26" i="1"/>
  <c r="Z22" i="1"/>
  <c r="Z24" i="1"/>
  <c r="Z26" i="1"/>
  <c r="Z28" i="1"/>
  <c r="O22" i="1"/>
  <c r="O24" i="1"/>
  <c r="O26" i="1"/>
  <c r="O28" i="1"/>
  <c r="D22" i="1"/>
  <c r="D24" i="1"/>
  <c r="D26" i="1"/>
  <c r="D28" i="1"/>
  <c r="D21" i="1"/>
  <c r="AI28" i="1"/>
  <c r="AI26" i="1"/>
  <c r="AI24" i="1"/>
  <c r="AI22" i="1"/>
  <c r="Y22" i="1"/>
  <c r="Y24" i="1"/>
  <c r="Y26" i="1"/>
  <c r="Y28" i="1"/>
  <c r="N22" i="1"/>
  <c r="N24" i="1"/>
  <c r="N26" i="1"/>
  <c r="N28" i="1"/>
  <c r="C28" i="1"/>
  <c r="C26" i="1"/>
  <c r="C24" i="1"/>
  <c r="C22" i="1"/>
  <c r="AH28" i="1"/>
  <c r="AH26" i="1"/>
  <c r="AH24" i="1"/>
  <c r="AH22" i="1"/>
  <c r="X22" i="1"/>
  <c r="X24" i="1"/>
  <c r="X26" i="1"/>
  <c r="X28" i="1"/>
  <c r="M28" i="1"/>
  <c r="M26" i="1"/>
  <c r="M24" i="1"/>
  <c r="M22" i="1"/>
  <c r="E33" i="2"/>
  <c r="I24" i="1"/>
  <c r="C23" i="2"/>
  <c r="C22" i="2"/>
  <c r="C21" i="2" s="1"/>
  <c r="C20" i="2" s="1"/>
  <c r="D59" i="2"/>
  <c r="C59" i="2"/>
  <c r="E59" i="2"/>
  <c r="AP24" i="1"/>
  <c r="K24" i="1"/>
  <c r="E13" i="2" l="1"/>
  <c r="G19" i="2"/>
  <c r="D103" i="2"/>
  <c r="G30" i="2"/>
  <c r="G25" i="2"/>
  <c r="E23" i="2"/>
  <c r="F102" i="2"/>
  <c r="F103" i="2"/>
  <c r="F21" i="2"/>
  <c r="F20" i="2" s="1"/>
  <c r="G20" i="2" s="1"/>
  <c r="G22" i="2"/>
  <c r="F17" i="2"/>
  <c r="G17" i="2" s="1"/>
  <c r="G18" i="2"/>
  <c r="F10" i="2"/>
  <c r="G10" i="2" s="1"/>
  <c r="G13" i="2"/>
  <c r="D22" i="2"/>
  <c r="G14" i="2"/>
  <c r="G23" i="2"/>
  <c r="E19" i="2"/>
  <c r="D102" i="2"/>
  <c r="D18" i="2"/>
  <c r="D10" i="2"/>
  <c r="E10" i="2" s="1"/>
  <c r="F16" i="2" l="1"/>
  <c r="G16" i="2" s="1"/>
  <c r="G21" i="2"/>
  <c r="D21" i="2"/>
  <c r="E22" i="2"/>
  <c r="D17" i="2"/>
  <c r="E18" i="2"/>
  <c r="F15" i="2" l="1"/>
  <c r="G15" i="2" s="1"/>
  <c r="D20" i="2"/>
  <c r="E20" i="2" s="1"/>
  <c r="E21" i="2"/>
  <c r="E17" i="2"/>
  <c r="D16" i="2"/>
  <c r="E16" i="2" l="1"/>
  <c r="D15" i="2"/>
  <c r="E15" i="2" s="1"/>
</calcChain>
</file>

<file path=xl/sharedStrings.xml><?xml version="1.0" encoding="utf-8"?>
<sst xmlns="http://schemas.openxmlformats.org/spreadsheetml/2006/main" count="176" uniqueCount="71">
  <si>
    <t>Wybrane dane finansowe </t>
  </si>
  <si>
    <t>[tys. zł]</t>
  </si>
  <si>
    <t>I-XII</t>
  </si>
  <si>
    <t>I-III</t>
  </si>
  <si>
    <t>I-VI</t>
  </si>
  <si>
    <t>I-IX</t>
  </si>
  <si>
    <t>Przychody ze sprzedaży</t>
  </si>
  <si>
    <t>Wynik na działalności operacyjnej</t>
  </si>
  <si>
    <t>EBITDA</t>
  </si>
  <si>
    <t>Aktywa trwałe</t>
  </si>
  <si>
    <t>Aktywa obrotowe</t>
  </si>
  <si>
    <t>Kapitał własny ogółem</t>
  </si>
  <si>
    <t>Zobowiązania długoterminowe</t>
  </si>
  <si>
    <t>Zobowiązania krótkoterminowe</t>
  </si>
  <si>
    <t>Podstawowe wskaźniki finansowe</t>
  </si>
  <si>
    <t>Rentowność sprzedaży</t>
  </si>
  <si>
    <t>zysk netto / przychody ze sprzedaży</t>
  </si>
  <si>
    <t>Wskaźnik płynności bieżącej (current ratio)</t>
  </si>
  <si>
    <t>aktywa bieżące / zobowiązania bieżące</t>
  </si>
  <si>
    <t>Wskaźnik ogólnego zadłużenia</t>
  </si>
  <si>
    <t>zobowiązania ogółem / aktywa ogółem</t>
  </si>
  <si>
    <t>Wskaźnik rentowności na aktywawach (ROA)</t>
  </si>
  <si>
    <t>zysk netto / aktywa ogółem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</si>
  <si>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</si>
  <si>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</si>
  <si>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</si>
  <si>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</si>
  <si>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</si>
  <si>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</si>
  <si>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</si>
  <si>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</si>
  <si>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</si>
  <si>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</si>
  <si>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</si>
  <si>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</si>
  <si>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</si>
  <si>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</si>
  <si>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</si>
  <si>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</si>
  <si>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Zysk / strata netto</t>
  </si>
  <si>
    <t>Zysk / strata brutto</t>
  </si>
  <si>
    <t>31.03.2020</t>
  </si>
  <si>
    <t>31.12.2020</t>
  </si>
  <si>
    <t>Okres</t>
  </si>
  <si>
    <t>Przychody (tys. PLN)</t>
  </si>
  <si>
    <t>EBITDA (tys. PLN)</t>
  </si>
  <si>
    <t>Marża EBITDA</t>
  </si>
  <si>
    <t>Zysk netto (tys. PLN)</t>
  </si>
  <si>
    <t>Marża netto</t>
  </si>
  <si>
    <t>Q3</t>
  </si>
  <si>
    <t>Q2</t>
  </si>
  <si>
    <t>Q1</t>
  </si>
  <si>
    <t>Q4</t>
  </si>
  <si>
    <t>Pomoc</t>
  </si>
  <si>
    <t>Data bilansowa</t>
  </si>
  <si>
    <t>Aktywa trwałe (tys. PLN)</t>
  </si>
  <si>
    <t>Aktywa obrotowe (tys. PLN)</t>
  </si>
  <si>
    <t>Kapitał własny (tys. PLN)</t>
  </si>
  <si>
    <t>Ilość akcji</t>
  </si>
  <si>
    <t>Dług netto (tys. PLN)</t>
  </si>
  <si>
    <t>30.09.</t>
  </si>
  <si>
    <t>30.06.</t>
  </si>
  <si>
    <t>31.03.</t>
  </si>
  <si>
    <t>31.12.</t>
  </si>
  <si>
    <t>DANE dotyczące dochodow podawane są kwartałami!</t>
  </si>
  <si>
    <t>31.03.2021</t>
  </si>
  <si>
    <t>31.03.2022</t>
  </si>
  <si>
    <t>31.03.2023</t>
  </si>
  <si>
    <t>31.03.2024</t>
  </si>
  <si>
    <t>31.03.2025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</si>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</sst>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yyyy\-mm\-dd"/>
  </numFmts>
  <fonts count="13" x14ac:knownFonts="1">
    <font>
      <sz val="10"/>
      <color theme="1"/>
      <name val="Tahoma"/>
      <family val="2"/>
      <charset val="238"/>
    </font>
    <font>
      <sz val="11"/>
      <color rgb="FF525252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4" fillId="2" borderId="1" xfId="0" applyFont="1" applyFill="1" applyBorder="1" applyAlignment="1">
      <alignment horizontal="right" vertical="center" wrapText="1" indent="1"/>
    </xf>
    <xf numFmtId="0" fontId="6" fillId="0" borderId="2" xfId="0" applyFont="1" applyBorder="1"/>
    <xf numFmtId="0" fontId="8" fillId="0" borderId="3" xfId="0" applyFont="1" applyBorder="1"/>
    <xf numFmtId="164" fontId="0" fillId="0" borderId="0" xfId="0" applyNumberFormat="1"/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5" fontId="0" fillId="0" borderId="0" xfId="1" applyNumberFormat="1" applyFont="1"/>
    <xf numFmtId="3" fontId="0" fillId="0" borderId="4" xfId="0" applyNumberForma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0" fillId="0" borderId="6" xfId="0" applyBorder="1"/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8" xfId="0" applyBorder="1"/>
    <xf numFmtId="165" fontId="0" fillId="0" borderId="0" xfId="1" applyNumberFormat="1" applyFont="1" applyBorder="1"/>
    <xf numFmtId="165" fontId="0" fillId="0" borderId="9" xfId="1" applyNumberFormat="1" applyFont="1" applyBorder="1"/>
    <xf numFmtId="0" fontId="0" fillId="0" borderId="10" xfId="0" applyBorder="1"/>
    <xf numFmtId="165" fontId="0" fillId="0" borderId="4" xfId="1" applyNumberFormat="1" applyFont="1" applyBorder="1"/>
    <xf numFmtId="165" fontId="0" fillId="0" borderId="11" xfId="1" applyNumberFormat="1" applyFont="1" applyBorder="1"/>
    <xf numFmtId="0" fontId="0" fillId="4" borderId="12" xfId="0" applyFill="1" applyBorder="1"/>
    <xf numFmtId="3" fontId="0" fillId="4" borderId="13" xfId="0" applyNumberFormat="1" applyFill="1" applyBorder="1"/>
    <xf numFmtId="165" fontId="0" fillId="4" borderId="13" xfId="1" applyNumberFormat="1" applyFont="1" applyFill="1" applyBorder="1"/>
    <xf numFmtId="165" fontId="0" fillId="4" borderId="14" xfId="1" applyNumberFormat="1" applyFont="1" applyFill="1" applyBorder="1"/>
    <xf numFmtId="166" fontId="11" fillId="0" borderId="0" xfId="0" applyNumberFormat="1" applyFont="1"/>
    <xf numFmtId="0" fontId="0" fillId="0" borderId="13" xfId="0" applyBorder="1" applyAlignment="1">
      <alignment horizontal="center" vertical="center"/>
    </xf>
    <xf numFmtId="3" fontId="0" fillId="0" borderId="13" xfId="0" applyNumberFormat="1" applyBorder="1"/>
    <xf numFmtId="0" fontId="0" fillId="0" borderId="13" xfId="0" applyBorder="1"/>
    <xf numFmtId="0" fontId="0" fillId="0" borderId="15" xfId="0" applyBorder="1" applyAlignment="1">
      <alignment horizontal="center" vertical="center"/>
    </xf>
    <xf numFmtId="3" fontId="0" fillId="0" borderId="15" xfId="0" applyNumberFormat="1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3" fontId="0" fillId="0" borderId="16" xfId="0" applyNumberFormat="1" applyBorder="1"/>
    <xf numFmtId="0" fontId="0" fillId="0" borderId="16" xfId="0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4" fontId="3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14" fontId="3" fillId="6" borderId="1" xfId="0" quotePrefix="1" applyNumberFormat="1" applyFont="1" applyFill="1" applyBorder="1" applyAlignment="1">
      <alignment horizontal="center" vertical="center" wrapText="1"/>
    </xf>
    <xf numFmtId="3" fontId="0" fillId="6" borderId="0" xfId="0" applyNumberFormat="1" applyFill="1"/>
    <xf numFmtId="164" fontId="0" fillId="6" borderId="0" xfId="0" applyNumberFormat="1" applyFill="1"/>
    <xf numFmtId="0" fontId="0" fillId="6" borderId="0" xfId="0" applyFill="1"/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165" fontId="7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CF0F-9C2C-46C6-8C38-715A268531E1}">
  <dimension ref="A1:J138"/>
  <sheetViews>
    <sheetView showGridLines="0" tabSelected="1" workbookViewId="0">
      <selection activeCell="H8" sqref="H8"/>
    </sheetView>
  </sheetViews>
  <sheetFormatPr defaultRowHeight="12.75" x14ac:dyDescent="0.2"/>
  <cols>
    <col min="2" max="2" width="10.140625" bestFit="1" customWidth="1"/>
    <col min="3" max="3" width="18.7109375" bestFit="1" customWidth="1"/>
    <col min="4" max="4" width="16.42578125" bestFit="1" customWidth="1"/>
    <col min="5" max="5" width="13.28515625" bestFit="1" customWidth="1"/>
    <col min="6" max="6" width="18.7109375" bestFit="1" customWidth="1"/>
    <col min="7" max="7" width="10.85546875" bestFit="1" customWidth="1"/>
    <col min="8" max="8" width="16.42578125" customWidth="1"/>
    <col min="9" max="9" width="13.7109375" customWidth="1"/>
    <col min="12" max="12" width="37.28515625" bestFit="1" customWidth="1"/>
  </cols>
  <sheetData>
    <row r="1" spans="1:7" x14ac:dyDescent="0.2">
      <c r="A1" s="21" t="s">
        <v>64</v>
      </c>
    </row>
    <row r="3" spans="1:7" ht="19.5" customHeight="1" x14ac:dyDescent="0.2">
      <c r="B3" s="28" t="s">
        <v>43</v>
      </c>
      <c r="C3" s="29" t="s">
        <v>44</v>
      </c>
      <c r="D3" s="29" t="s">
        <v>45</v>
      </c>
      <c r="E3" s="29" t="s">
        <v>46</v>
      </c>
      <c r="F3" s="29" t="s">
        <v>47</v>
      </c>
      <c r="G3" s="30" t="s">
        <v>48</v>
      </c>
    </row>
    <row r="5" spans="1:7" x14ac:dyDescent="0.2">
      <c r="B5" s="37">
        <v>2026</v>
      </c>
      <c r="C5" s="38">
        <f>SUM(C6:C9)</f>
        <v>145641</v>
      </c>
      <c r="D5" s="38">
        <f t="shared" ref="D5:F5" si="0">SUM(D6:D9)</f>
        <v>15387</v>
      </c>
      <c r="E5" s="39">
        <f t="shared" ref="E5" si="1">D5/C5</f>
        <v>0.10565019465672441</v>
      </c>
      <c r="F5" s="38">
        <f t="shared" si="0"/>
        <v>12921</v>
      </c>
      <c r="G5" s="40">
        <f t="shared" ref="G5" si="2">F5/C5</f>
        <v>8.8718149422209402E-2</v>
      </c>
    </row>
    <row r="6" spans="1:7" x14ac:dyDescent="0.2">
      <c r="B6" s="31" t="s">
        <v>52</v>
      </c>
      <c r="C6" s="8"/>
      <c r="D6" s="8"/>
      <c r="E6" s="32"/>
      <c r="F6" s="8"/>
      <c r="G6" s="33"/>
    </row>
    <row r="7" spans="1:7" x14ac:dyDescent="0.2">
      <c r="B7" s="31" t="s">
        <v>49</v>
      </c>
      <c r="C7" s="8"/>
      <c r="D7" s="8"/>
      <c r="E7" s="32"/>
      <c r="F7" s="8"/>
      <c r="G7" s="33"/>
    </row>
    <row r="8" spans="1:7" x14ac:dyDescent="0.2">
      <c r="B8" s="31" t="s">
        <v>50</v>
      </c>
      <c r="C8" s="8"/>
      <c r="D8" s="8"/>
      <c r="E8" s="32"/>
      <c r="F8" s="8"/>
      <c r="G8" s="33"/>
    </row>
    <row r="9" spans="1:7" x14ac:dyDescent="0.2">
      <c r="B9" s="34" t="s">
        <v>51</v>
      </c>
      <c r="C9" s="20">
        <f>Arkusz1!W5</f>
        <v>145641</v>
      </c>
      <c r="D9" s="20">
        <f>Arkusz1!W7</f>
        <v>15387</v>
      </c>
      <c r="E9" s="35">
        <f>D9/C9</f>
        <v>0.10565019465672441</v>
      </c>
      <c r="F9" s="20">
        <f>Arkusz1!W9</f>
        <v>12921</v>
      </c>
      <c r="G9" s="36">
        <f t="shared" ref="G9:G15" si="3">F9/C9</f>
        <v>8.8718149422209402E-2</v>
      </c>
    </row>
    <row r="10" spans="1:7" x14ac:dyDescent="0.2">
      <c r="B10" s="37">
        <v>2025</v>
      </c>
      <c r="C10" s="38">
        <f>SUM(C11:C14)</f>
        <v>574176</v>
      </c>
      <c r="D10" s="38">
        <f>SUM(D11:D14)</f>
        <v>21862.208493160004</v>
      </c>
      <c r="E10" s="39">
        <f t="shared" ref="E10" si="4">D10/C10</f>
        <v>3.8075796433776413E-2</v>
      </c>
      <c r="F10" s="38">
        <f>SUM(F11:F14)</f>
        <v>29342</v>
      </c>
      <c r="G10" s="40">
        <f t="shared" ref="G10" si="5">F10/C10</f>
        <v>5.110279774842557E-2</v>
      </c>
    </row>
    <row r="11" spans="1:7" x14ac:dyDescent="0.2">
      <c r="B11" s="31" t="s">
        <v>52</v>
      </c>
      <c r="C11" s="8">
        <f>Arkusz1!L5-Arkusz1!AQ5</f>
        <v>138016</v>
      </c>
      <c r="D11" s="8">
        <f>Arkusz1!L7-Arkusz1!AQ7</f>
        <v>13680</v>
      </c>
      <c r="E11" s="32">
        <f>D11/C11</f>
        <v>9.9118942731277526E-2</v>
      </c>
      <c r="F11" s="8">
        <f>Arkusz1!L9-Arkusz1!AQ9</f>
        <v>3508</v>
      </c>
      <c r="G11" s="33">
        <f t="shared" si="3"/>
        <v>2.5417342916763275E-2</v>
      </c>
    </row>
    <row r="12" spans="1:7" x14ac:dyDescent="0.2">
      <c r="B12" s="31" t="s">
        <v>49</v>
      </c>
      <c r="C12" s="8">
        <v>145218</v>
      </c>
      <c r="D12" s="8">
        <v>8897.208493160002</v>
      </c>
      <c r="E12" s="32">
        <f>D12/C12</f>
        <v>6.1267945386660069E-2</v>
      </c>
      <c r="F12" s="8">
        <v>4454</v>
      </c>
      <c r="G12" s="33">
        <f t="shared" si="3"/>
        <v>3.0671128923411697E-2</v>
      </c>
    </row>
    <row r="13" spans="1:7" x14ac:dyDescent="0.2">
      <c r="B13" s="31" t="s">
        <v>50</v>
      </c>
      <c r="C13" s="8">
        <f>Arkusz1!AG5-C14</f>
        <v>143293</v>
      </c>
      <c r="D13" s="8">
        <f>Arkusz1!AG7-'Arkusz 2'!D14</f>
        <v>-6097</v>
      </c>
      <c r="E13" s="32">
        <f t="shared" ref="E13:E15" si="6">D13/C13</f>
        <v>-4.2549182444362253E-2</v>
      </c>
      <c r="F13" s="8">
        <f>Arkusz1!AG9-'Arkusz 2'!F14</f>
        <v>-9227</v>
      </c>
      <c r="G13" s="33">
        <f t="shared" si="3"/>
        <v>-6.4392538365447019E-2</v>
      </c>
    </row>
    <row r="14" spans="1:7" x14ac:dyDescent="0.2">
      <c r="B14" s="34" t="s">
        <v>51</v>
      </c>
      <c r="C14" s="20">
        <f>Arkusz1!V5</f>
        <v>147649</v>
      </c>
      <c r="D14" s="20">
        <f>Arkusz1!V7</f>
        <v>5382</v>
      </c>
      <c r="E14" s="35">
        <f t="shared" si="6"/>
        <v>3.6451313588307402E-2</v>
      </c>
      <c r="F14" s="20">
        <f>Arkusz1!V9</f>
        <v>30607</v>
      </c>
      <c r="G14" s="36">
        <f t="shared" si="3"/>
        <v>0.20729568097311868</v>
      </c>
    </row>
    <row r="15" spans="1:7" x14ac:dyDescent="0.2">
      <c r="B15" s="37">
        <v>2024</v>
      </c>
      <c r="C15" s="38">
        <f>SUM(C16:C19)</f>
        <v>542486</v>
      </c>
      <c r="D15" s="38">
        <f>SUM(D16:D19)</f>
        <v>54410</v>
      </c>
      <c r="E15" s="39">
        <f t="shared" si="6"/>
        <v>0.10029751919865212</v>
      </c>
      <c r="F15" s="38">
        <f>SUM(F16:F19)</f>
        <v>49832</v>
      </c>
      <c r="G15" s="40">
        <f t="shared" si="3"/>
        <v>9.1858591742459708E-2</v>
      </c>
    </row>
    <row r="16" spans="1:7" x14ac:dyDescent="0.2">
      <c r="B16" s="31" t="s">
        <v>52</v>
      </c>
      <c r="C16" s="8">
        <f>Arkusz1!K5-SUM(C17:C19)</f>
        <v>149200</v>
      </c>
      <c r="D16" s="8">
        <f>Arkusz1!K7-SUM(D17:D19)</f>
        <v>56579</v>
      </c>
      <c r="E16" s="32">
        <f t="shared" ref="E16:E17" si="7">D16/C16</f>
        <v>0.37921581769436996</v>
      </c>
      <c r="F16" s="8">
        <f>Arkusz1!K9-SUM(F17:F19)</f>
        <v>66199</v>
      </c>
      <c r="G16" s="33">
        <f t="shared" ref="G16:G17" si="8">F16/C16</f>
        <v>0.44369302949061662</v>
      </c>
    </row>
    <row r="17" spans="2:8" x14ac:dyDescent="0.2">
      <c r="B17" s="31" t="s">
        <v>49</v>
      </c>
      <c r="C17" s="8">
        <f>Arkusz1!AP5-C18-C19</f>
        <v>139482</v>
      </c>
      <c r="D17" s="8">
        <f>Arkusz1!AP7-D18-D19</f>
        <v>1387</v>
      </c>
      <c r="E17" s="32">
        <f t="shared" si="7"/>
        <v>9.9439354181901606E-3</v>
      </c>
      <c r="F17" s="8">
        <f>Arkusz1!AP9-F18-F19</f>
        <v>-25258</v>
      </c>
      <c r="G17" s="33">
        <f t="shared" si="8"/>
        <v>-0.18108429761546294</v>
      </c>
    </row>
    <row r="18" spans="2:8" x14ac:dyDescent="0.2">
      <c r="B18" s="31" t="s">
        <v>50</v>
      </c>
      <c r="C18" s="8">
        <f>Arkusz1!AF5-C19</f>
        <v>122877</v>
      </c>
      <c r="D18" s="8">
        <f>Arkusz1!AF7-D19</f>
        <v>681</v>
      </c>
      <c r="E18" s="32">
        <f t="shared" ref="E18" si="9">D18/C18</f>
        <v>5.5421274933470056E-3</v>
      </c>
      <c r="F18" s="8">
        <f>Arkusz1!AF9-F19</f>
        <v>-1887</v>
      </c>
      <c r="G18" s="33">
        <f t="shared" ref="G18" si="10">F18/C18</f>
        <v>-1.5356820234869015E-2</v>
      </c>
    </row>
    <row r="19" spans="2:8" x14ac:dyDescent="0.2">
      <c r="B19" s="34" t="s">
        <v>51</v>
      </c>
      <c r="C19" s="20">
        <f>Arkusz1!U5</f>
        <v>130927</v>
      </c>
      <c r="D19" s="20">
        <f>Arkusz1!U7</f>
        <v>-4237</v>
      </c>
      <c r="E19" s="35">
        <f t="shared" ref="E19" si="11">D19/C19</f>
        <v>-3.2361544983082177E-2</v>
      </c>
      <c r="F19" s="20">
        <f>Arkusz1!U9</f>
        <v>10778</v>
      </c>
      <c r="G19" s="36">
        <f t="shared" ref="G19" si="12">F19/C19</f>
        <v>8.23206825177389E-2</v>
      </c>
    </row>
    <row r="20" spans="2:8" x14ac:dyDescent="0.2">
      <c r="B20" s="37">
        <v>2023</v>
      </c>
      <c r="C20" s="38">
        <f>SUM(C21:C24)</f>
        <v>469064</v>
      </c>
      <c r="D20" s="38">
        <f>SUM(D21:D24)</f>
        <v>-64996</v>
      </c>
      <c r="E20" s="39">
        <f t="shared" ref="E20" si="13">D20/C20</f>
        <v>-0.1385653130489656</v>
      </c>
      <c r="F20" s="38">
        <f>SUM(F21:F24)</f>
        <v>-22836</v>
      </c>
      <c r="G20" s="40">
        <f t="shared" ref="G20" si="14">F20/C20</f>
        <v>-4.868418808520799E-2</v>
      </c>
    </row>
    <row r="21" spans="2:8" x14ac:dyDescent="0.2">
      <c r="B21" s="31" t="s">
        <v>52</v>
      </c>
      <c r="C21" s="8">
        <f>Arkusz1!J5-SUM(C22:C24)</f>
        <v>116748</v>
      </c>
      <c r="D21" s="8">
        <f>Arkusz1!J7-SUM(D22:D24)</f>
        <v>-20819</v>
      </c>
      <c r="E21" s="32">
        <f t="shared" ref="E21:E22" si="15">D21/C21</f>
        <v>-0.17832425394867579</v>
      </c>
      <c r="F21" s="8">
        <f>Arkusz1!J9-SUM(F22:F24)</f>
        <v>6696</v>
      </c>
      <c r="G21" s="33">
        <f t="shared" ref="G21:G22" si="16">F21/C21</f>
        <v>5.7354301572617949E-2</v>
      </c>
    </row>
    <row r="22" spans="2:8" x14ac:dyDescent="0.2">
      <c r="B22" s="31" t="s">
        <v>49</v>
      </c>
      <c r="C22" s="8">
        <f>Arkusz1!AO5-SUM(C23:C24)</f>
        <v>118065</v>
      </c>
      <c r="D22" s="8">
        <f>Arkusz1!AO7-SUM(D23:D24)</f>
        <v>-1422</v>
      </c>
      <c r="E22" s="32">
        <f t="shared" si="15"/>
        <v>-1.2044212933553551E-2</v>
      </c>
      <c r="F22" s="8">
        <f>Arkusz1!AO9-SUM(F23:F24)</f>
        <v>-20092</v>
      </c>
      <c r="G22" s="33">
        <f t="shared" si="16"/>
        <v>-0.17017744462795917</v>
      </c>
    </row>
    <row r="23" spans="2:8" x14ac:dyDescent="0.2">
      <c r="B23" s="31" t="s">
        <v>50</v>
      </c>
      <c r="C23" s="8">
        <f>Arkusz1!AE5-'Arkusz 2'!C24</f>
        <v>121487</v>
      </c>
      <c r="D23" s="8">
        <f>Arkusz1!AE7-D24</f>
        <v>-17640</v>
      </c>
      <c r="E23" s="32">
        <f t="shared" ref="E23" si="17">D23/C23</f>
        <v>-0.14520072106480528</v>
      </c>
      <c r="F23" s="8">
        <f>Arkusz1!AE9-F24</f>
        <v>8528.9796628521181</v>
      </c>
      <c r="G23" s="33">
        <f t="shared" ref="G23" si="18">F23/C23</f>
        <v>7.020487511299249E-2</v>
      </c>
    </row>
    <row r="24" spans="2:8" x14ac:dyDescent="0.2">
      <c r="B24" s="34" t="s">
        <v>51</v>
      </c>
      <c r="C24" s="20">
        <v>112764</v>
      </c>
      <c r="D24" s="20">
        <v>-25115</v>
      </c>
      <c r="E24" s="35">
        <f t="shared" ref="E24" si="19">D24/C24</f>
        <v>-0.22272179064240361</v>
      </c>
      <c r="F24" s="20">
        <v>-17968.979662852118</v>
      </c>
      <c r="G24" s="36">
        <f t="shared" ref="G24" si="20">F24/C24</f>
        <v>-0.15935032158181794</v>
      </c>
    </row>
    <row r="25" spans="2:8" x14ac:dyDescent="0.2">
      <c r="B25" s="37">
        <v>2022</v>
      </c>
      <c r="C25" s="38">
        <f>SUM(C26:C29)</f>
        <v>542512</v>
      </c>
      <c r="D25" s="38">
        <f>SUM(D26:D29)</f>
        <v>-155544</v>
      </c>
      <c r="E25" s="39">
        <f t="shared" ref="E25:E30" si="21">D25/C25</f>
        <v>-0.28671070870321763</v>
      </c>
      <c r="F25" s="38">
        <f>SUM(F26:F29)</f>
        <v>-190786</v>
      </c>
      <c r="G25" s="40">
        <f t="shared" ref="G25" si="22">F25/C25</f>
        <v>-0.35167148376441443</v>
      </c>
    </row>
    <row r="26" spans="2:8" x14ac:dyDescent="0.2">
      <c r="B26" s="31" t="s">
        <v>52</v>
      </c>
      <c r="C26" s="8">
        <v>117508</v>
      </c>
      <c r="D26" s="8">
        <v>-165872</v>
      </c>
      <c r="E26" s="32">
        <f t="shared" si="21"/>
        <v>-1.411580488136978</v>
      </c>
      <c r="F26" s="8">
        <v>-206789</v>
      </c>
      <c r="G26" s="33">
        <f t="shared" ref="G26:G30" si="23">F26/C26</f>
        <v>-1.7597865677230486</v>
      </c>
    </row>
    <row r="27" spans="2:8" x14ac:dyDescent="0.2">
      <c r="B27" s="31" t="s">
        <v>49</v>
      </c>
      <c r="C27" s="8">
        <v>138928</v>
      </c>
      <c r="D27" s="8">
        <v>8012</v>
      </c>
      <c r="E27" s="32">
        <f t="shared" si="21"/>
        <v>5.7670160082920648E-2</v>
      </c>
      <c r="F27" s="8">
        <v>18202</v>
      </c>
      <c r="G27" s="33">
        <f t="shared" si="23"/>
        <v>0.13101750547045951</v>
      </c>
      <c r="H27" s="8"/>
    </row>
    <row r="28" spans="2:8" x14ac:dyDescent="0.2">
      <c r="B28" s="31" t="s">
        <v>50</v>
      </c>
      <c r="C28" s="8">
        <v>149227</v>
      </c>
      <c r="D28" s="8">
        <v>-14329</v>
      </c>
      <c r="E28" s="32">
        <f t="shared" si="21"/>
        <v>-9.6021497450193324E-2</v>
      </c>
      <c r="F28" s="8">
        <v>-9832</v>
      </c>
      <c r="G28" s="33">
        <f t="shared" si="23"/>
        <v>-6.5886200218459132E-2</v>
      </c>
    </row>
    <row r="29" spans="2:8" x14ac:dyDescent="0.2">
      <c r="B29" s="34" t="s">
        <v>51</v>
      </c>
      <c r="C29" s="20">
        <v>136849</v>
      </c>
      <c r="D29" s="20">
        <v>16645</v>
      </c>
      <c r="E29" s="35">
        <f t="shared" si="21"/>
        <v>0.12163041016010347</v>
      </c>
      <c r="F29" s="20">
        <v>7633</v>
      </c>
      <c r="G29" s="36">
        <f t="shared" si="23"/>
        <v>5.5776805091743452E-2</v>
      </c>
    </row>
    <row r="30" spans="2:8" x14ac:dyDescent="0.2">
      <c r="B30" s="37">
        <v>2021</v>
      </c>
      <c r="C30" s="38">
        <f>SUM(C31:C34)</f>
        <v>1727349</v>
      </c>
      <c r="D30" s="38">
        <f>SUM(D31:D34)</f>
        <v>482739</v>
      </c>
      <c r="E30" s="39">
        <f t="shared" si="21"/>
        <v>0.27946813295981299</v>
      </c>
      <c r="F30" s="38">
        <f>SUM(F31:F34)</f>
        <v>444852</v>
      </c>
      <c r="G30" s="40">
        <f t="shared" si="23"/>
        <v>0.25753452255450404</v>
      </c>
    </row>
    <row r="31" spans="2:8" x14ac:dyDescent="0.2">
      <c r="B31" s="31" t="s">
        <v>52</v>
      </c>
      <c r="C31" s="8">
        <v>278333</v>
      </c>
      <c r="D31" s="8">
        <v>4663</v>
      </c>
      <c r="E31" s="32">
        <f t="shared" ref="E31:E34" si="24">D31/C31</f>
        <v>1.6753313477022129E-2</v>
      </c>
      <c r="F31" s="8">
        <v>4943</v>
      </c>
      <c r="G31" s="33">
        <f t="shared" ref="G31:G34" si="25">F31/C31</f>
        <v>1.7759302705751743E-2</v>
      </c>
    </row>
    <row r="32" spans="2:8" x14ac:dyDescent="0.2">
      <c r="B32" s="31" t="s">
        <v>49</v>
      </c>
      <c r="C32" s="8">
        <v>361712</v>
      </c>
      <c r="D32" s="8">
        <v>57997</v>
      </c>
      <c r="E32" s="32">
        <f t="shared" si="24"/>
        <v>0.16034027071261114</v>
      </c>
      <c r="F32" s="8">
        <v>39519</v>
      </c>
      <c r="G32" s="33">
        <f t="shared" si="25"/>
        <v>0.10925542973415314</v>
      </c>
    </row>
    <row r="33" spans="1:10" x14ac:dyDescent="0.2">
      <c r="B33" s="31" t="s">
        <v>50</v>
      </c>
      <c r="C33" s="8">
        <v>535660</v>
      </c>
      <c r="D33" s="8">
        <v>118440</v>
      </c>
      <c r="E33" s="32">
        <f t="shared" si="24"/>
        <v>0.22111040585445993</v>
      </c>
      <c r="F33" s="8">
        <v>113768.46091671987</v>
      </c>
      <c r="G33" s="33">
        <f t="shared" si="25"/>
        <v>0.2123893158285477</v>
      </c>
    </row>
    <row r="34" spans="1:10" x14ac:dyDescent="0.2">
      <c r="B34" s="34" t="s">
        <v>51</v>
      </c>
      <c r="C34" s="20">
        <v>551644</v>
      </c>
      <c r="D34" s="20">
        <v>301639</v>
      </c>
      <c r="E34" s="35">
        <f t="shared" si="24"/>
        <v>0.54680011021600883</v>
      </c>
      <c r="F34" s="20">
        <v>286621.53908328013</v>
      </c>
      <c r="G34" s="36">
        <f t="shared" si="25"/>
        <v>0.51957700814887886</v>
      </c>
    </row>
    <row r="35" spans="1:10" x14ac:dyDescent="0.2">
      <c r="B35" s="37">
        <v>2020</v>
      </c>
      <c r="C35" s="38">
        <f>SUM(C36:C39)</f>
        <v>1834174</v>
      </c>
      <c r="D35" s="38">
        <f>SUM(D36:D39)</f>
        <v>1066139</v>
      </c>
      <c r="E35" s="39">
        <f t="shared" ref="E35" si="26">D35/C35</f>
        <v>0.58126382775025709</v>
      </c>
      <c r="F35" s="38">
        <f>SUM(F36:F39)</f>
        <v>935569</v>
      </c>
      <c r="G35" s="40">
        <f t="shared" ref="G35" si="27">F35/C35</f>
        <v>0.51007647038939596</v>
      </c>
    </row>
    <row r="36" spans="1:10" x14ac:dyDescent="0.2">
      <c r="B36" s="31" t="s">
        <v>52</v>
      </c>
      <c r="C36" s="8">
        <v>652218</v>
      </c>
      <c r="D36" s="8">
        <v>405413</v>
      </c>
      <c r="E36" s="32">
        <f t="shared" ref="E36:E44" si="28">D36/C36</f>
        <v>0.62159124709836278</v>
      </c>
      <c r="F36" s="8">
        <v>348599</v>
      </c>
      <c r="G36" s="33">
        <f t="shared" ref="G36:G44" si="29">F36/C36</f>
        <v>0.53448233566077596</v>
      </c>
    </row>
    <row r="37" spans="1:10" x14ac:dyDescent="0.2">
      <c r="B37" s="31" t="s">
        <v>49</v>
      </c>
      <c r="C37" s="8">
        <v>604009</v>
      </c>
      <c r="D37" s="8">
        <v>390869</v>
      </c>
      <c r="E37" s="32">
        <f t="shared" si="28"/>
        <v>0.64712446337720131</v>
      </c>
      <c r="F37" s="8">
        <v>355826</v>
      </c>
      <c r="G37" s="33">
        <f t="shared" si="29"/>
        <v>0.58910711595357024</v>
      </c>
    </row>
    <row r="38" spans="1:10" x14ac:dyDescent="0.2">
      <c r="B38" s="31" t="s">
        <v>50</v>
      </c>
      <c r="C38" s="8">
        <v>375174</v>
      </c>
      <c r="D38" s="8">
        <v>234569</v>
      </c>
      <c r="E38" s="32">
        <f t="shared" si="28"/>
        <v>0.62522722789958796</v>
      </c>
      <c r="F38" s="8">
        <v>210509</v>
      </c>
      <c r="G38" s="33">
        <f t="shared" si="29"/>
        <v>0.56109698433260302</v>
      </c>
    </row>
    <row r="39" spans="1:10" x14ac:dyDescent="0.2">
      <c r="B39" s="34" t="s">
        <v>51</v>
      </c>
      <c r="C39" s="20">
        <v>202773</v>
      </c>
      <c r="D39" s="20">
        <v>35288</v>
      </c>
      <c r="E39" s="35">
        <f t="shared" si="28"/>
        <v>0.17402711406350943</v>
      </c>
      <c r="F39" s="20">
        <v>20635</v>
      </c>
      <c r="G39" s="36">
        <f t="shared" si="29"/>
        <v>0.10176404156371903</v>
      </c>
    </row>
    <row r="40" spans="1:10" x14ac:dyDescent="0.2">
      <c r="B40" s="37">
        <v>2019</v>
      </c>
      <c r="C40" s="38">
        <f>SUM(C41:C44)</f>
        <v>539722</v>
      </c>
      <c r="D40" s="38">
        <f>SUM(D41:D44)</f>
        <v>24633</v>
      </c>
      <c r="E40" s="39">
        <f t="shared" si="28"/>
        <v>4.5640162898677471E-2</v>
      </c>
      <c r="F40" s="38">
        <f>SUM(F41:F44)</f>
        <v>-2031</v>
      </c>
      <c r="G40" s="40">
        <f t="shared" si="29"/>
        <v>-3.7630483841681458E-3</v>
      </c>
    </row>
    <row r="41" spans="1:10" x14ac:dyDescent="0.2">
      <c r="B41" s="31" t="s">
        <v>52</v>
      </c>
      <c r="C41" s="8">
        <v>137291</v>
      </c>
      <c r="D41" s="8">
        <v>7608</v>
      </c>
      <c r="E41" s="32">
        <f t="shared" si="28"/>
        <v>5.5415140103866965E-2</v>
      </c>
      <c r="F41" s="8">
        <v>-1037</v>
      </c>
      <c r="G41" s="33">
        <f t="shared" si="29"/>
        <v>-7.5532991965970089E-3</v>
      </c>
    </row>
    <row r="42" spans="1:10" x14ac:dyDescent="0.2">
      <c r="B42" s="31" t="s">
        <v>49</v>
      </c>
      <c r="C42" s="8">
        <v>144916</v>
      </c>
      <c r="D42" s="8">
        <v>8435</v>
      </c>
      <c r="E42" s="32">
        <f t="shared" si="28"/>
        <v>5.8206133208203371E-2</v>
      </c>
      <c r="F42" s="8">
        <v>711</v>
      </c>
      <c r="G42" s="33">
        <f t="shared" si="29"/>
        <v>4.9062905407270419E-3</v>
      </c>
    </row>
    <row r="43" spans="1:10" x14ac:dyDescent="0.2">
      <c r="B43" s="31" t="s">
        <v>50</v>
      </c>
      <c r="C43" s="8">
        <v>136323</v>
      </c>
      <c r="D43" s="8">
        <v>6892</v>
      </c>
      <c r="E43" s="32">
        <f t="shared" si="28"/>
        <v>5.0556399140277139E-2</v>
      </c>
      <c r="F43" s="8">
        <v>1825</v>
      </c>
      <c r="G43" s="33">
        <f t="shared" si="29"/>
        <v>1.3387322755514477E-2</v>
      </c>
    </row>
    <row r="44" spans="1:10" x14ac:dyDescent="0.2">
      <c r="A44" s="27"/>
      <c r="B44" s="34" t="s">
        <v>51</v>
      </c>
      <c r="C44" s="20">
        <v>121192</v>
      </c>
      <c r="D44" s="20">
        <v>1698</v>
      </c>
      <c r="E44" s="35">
        <f t="shared" si="28"/>
        <v>1.4010825797082316E-2</v>
      </c>
      <c r="F44" s="20">
        <v>-3530</v>
      </c>
      <c r="G44" s="36">
        <f t="shared" si="29"/>
        <v>-2.9127335137632847E-2</v>
      </c>
    </row>
    <row r="45" spans="1:10" x14ac:dyDescent="0.2">
      <c r="C45" s="18"/>
      <c r="J45" s="41"/>
    </row>
    <row r="46" spans="1:10" x14ac:dyDescent="0.2">
      <c r="J46" s="41"/>
    </row>
    <row r="47" spans="1:10" x14ac:dyDescent="0.2">
      <c r="C47" s="8"/>
      <c r="J47" s="41"/>
    </row>
    <row r="48" spans="1:10" x14ac:dyDescent="0.2">
      <c r="C48" s="8"/>
      <c r="J48" s="41"/>
    </row>
    <row r="49" spans="1:10" ht="38.25" x14ac:dyDescent="0.2">
      <c r="B49" s="29" t="s">
        <v>54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29" t="s">
        <v>17</v>
      </c>
      <c r="I49" s="29" t="s">
        <v>19</v>
      </c>
      <c r="J49" s="41"/>
    </row>
    <row r="50" spans="1:10" x14ac:dyDescent="0.2">
      <c r="A50" s="65">
        <v>2025</v>
      </c>
      <c r="B50" s="42" t="s">
        <v>63</v>
      </c>
      <c r="C50" s="43">
        <f>Arkusz1!L11</f>
        <v>535472</v>
      </c>
      <c r="D50" s="43">
        <f>Arkusz1!L12</f>
        <v>493840</v>
      </c>
      <c r="E50" s="43">
        <f>Arkusz1!L13</f>
        <v>901190</v>
      </c>
      <c r="F50" s="43">
        <v>9220571.9041095898</v>
      </c>
      <c r="G50" s="43">
        <v>-176695.677084286</v>
      </c>
      <c r="H50" s="51">
        <f>Arkusz1!L24</f>
        <v>5.4402044593284566</v>
      </c>
      <c r="I50" s="55">
        <f>Arkusz1!L26</f>
        <v>0.12447343468258409</v>
      </c>
      <c r="J50" s="41"/>
    </row>
    <row r="51" spans="1:10" x14ac:dyDescent="0.2">
      <c r="A51" s="66"/>
      <c r="B51" s="45" t="s">
        <v>60</v>
      </c>
      <c r="C51" s="46">
        <v>449202</v>
      </c>
      <c r="D51" s="46">
        <v>554632</v>
      </c>
      <c r="E51" s="46">
        <v>890053</v>
      </c>
      <c r="F51" s="46">
        <v>9246102.3772893772</v>
      </c>
      <c r="G51" s="46">
        <v>-179912.06833582901</v>
      </c>
      <c r="H51" s="52">
        <v>7.8691297068755146</v>
      </c>
      <c r="I51" s="56">
        <v>0.11334659398752006</v>
      </c>
      <c r="J51" s="41"/>
    </row>
    <row r="52" spans="1:10" x14ac:dyDescent="0.2">
      <c r="A52" s="66"/>
      <c r="B52" s="45" t="s">
        <v>61</v>
      </c>
      <c r="C52" s="46">
        <f>Arkusz1!AG11</f>
        <v>403342.64355400001</v>
      </c>
      <c r="D52" s="46">
        <f>Arkusz1!AG12</f>
        <v>598396.35644600005</v>
      </c>
      <c r="E52" s="46">
        <f>Arkusz1!AG13</f>
        <v>891357</v>
      </c>
      <c r="F52" s="46">
        <v>9268813</v>
      </c>
      <c r="G52" s="46">
        <v>-174848.33291313355</v>
      </c>
      <c r="H52" s="52">
        <v>9.1770137172346118</v>
      </c>
      <c r="I52" s="56">
        <f>Arkusz1!AG26</f>
        <v>0.11019037893103892</v>
      </c>
      <c r="J52" s="41"/>
    </row>
    <row r="53" spans="1:10" x14ac:dyDescent="0.2">
      <c r="A53" s="67"/>
      <c r="B53" s="48" t="s">
        <v>62</v>
      </c>
      <c r="C53" s="49">
        <f>Arkusz1!V11</f>
        <v>396161.36401000002</v>
      </c>
      <c r="D53" s="49">
        <f>Arkusz1!V12</f>
        <v>621097.63598999986</v>
      </c>
      <c r="E53" s="49">
        <f>Arkusz1!V13</f>
        <v>917825</v>
      </c>
      <c r="F53" s="49">
        <v>9268813</v>
      </c>
      <c r="G53" s="49">
        <v>-208130.98443434201</v>
      </c>
      <c r="H53" s="53">
        <v>7.9309646672966174</v>
      </c>
      <c r="I53" s="57">
        <v>9.7747032631340811E-2</v>
      </c>
      <c r="J53" s="41"/>
    </row>
    <row r="54" spans="1:10" x14ac:dyDescent="0.2">
      <c r="A54" s="65">
        <v>2024</v>
      </c>
      <c r="B54" s="42" t="s">
        <v>63</v>
      </c>
      <c r="C54" s="43">
        <f>Arkusz1!K11</f>
        <v>408767.816208</v>
      </c>
      <c r="D54" s="43">
        <f>Arkusz1!$K$12</f>
        <v>634668.18379200005</v>
      </c>
      <c r="E54" s="43">
        <f>Arkusz1!$K$13</f>
        <v>925156</v>
      </c>
      <c r="F54" s="43">
        <v>9389722.8360655736</v>
      </c>
      <c r="G54" s="43">
        <v>-245545.38870238999</v>
      </c>
      <c r="H54" s="51">
        <v>7.2929409226314288</v>
      </c>
      <c r="I54" s="55">
        <v>0.11335606561450427</v>
      </c>
      <c r="J54" s="41"/>
    </row>
    <row r="55" spans="1:10" x14ac:dyDescent="0.2">
      <c r="A55" s="66"/>
      <c r="B55" s="45" t="s">
        <v>60</v>
      </c>
      <c r="C55" s="46">
        <f>Arkusz1!$AP$11</f>
        <v>394406</v>
      </c>
      <c r="D55" s="46">
        <f>Arkusz1!$AP$12</f>
        <v>594461</v>
      </c>
      <c r="E55" s="46">
        <f>Arkusz1!$AP$13</f>
        <v>862735</v>
      </c>
      <c r="F55" s="46">
        <v>9417813</v>
      </c>
      <c r="G55" s="46">
        <v>-334989.48810848698</v>
      </c>
      <c r="H55" s="52">
        <v>6.9716775343622457</v>
      </c>
      <c r="I55" s="56">
        <v>0.12755215604715009</v>
      </c>
      <c r="J55" s="41"/>
    </row>
    <row r="56" spans="1:10" x14ac:dyDescent="0.2">
      <c r="A56" s="66"/>
      <c r="B56" s="45" t="s">
        <v>61</v>
      </c>
      <c r="C56" s="46">
        <f>Arkusz1!$AF$11</f>
        <v>370925</v>
      </c>
      <c r="D56" s="46">
        <f>Arkusz1!$AF$12</f>
        <v>590232</v>
      </c>
      <c r="E56" s="46">
        <f>Arkusz1!$AF$13</f>
        <v>845530</v>
      </c>
      <c r="F56" s="46">
        <v>9417813</v>
      </c>
      <c r="G56" s="46">
        <v>-357228.02085477102</v>
      </c>
      <c r="H56" s="52">
        <v>8.0880289410217063</v>
      </c>
      <c r="I56" s="56">
        <v>0.12029942218957447</v>
      </c>
      <c r="J56" s="41"/>
    </row>
    <row r="57" spans="1:10" x14ac:dyDescent="0.2">
      <c r="A57" s="67"/>
      <c r="B57" s="48" t="s">
        <v>62</v>
      </c>
      <c r="C57" s="49">
        <f>Arkusz1!$U$11</f>
        <v>367240</v>
      </c>
      <c r="D57" s="49">
        <f>Arkusz1!$U$12</f>
        <v>572377.99999999988</v>
      </c>
      <c r="E57" s="49">
        <f>Arkusz1!$U$13</f>
        <v>844536</v>
      </c>
      <c r="F57" s="49">
        <v>9417813</v>
      </c>
      <c r="G57" s="49">
        <v>-346576.77649429702</v>
      </c>
      <c r="H57" s="53">
        <v>10.094494021374908</v>
      </c>
      <c r="I57" s="57">
        <v>0.10119218249936861</v>
      </c>
    </row>
    <row r="58" spans="1:10" x14ac:dyDescent="0.2">
      <c r="A58" s="65">
        <v>2023</v>
      </c>
      <c r="B58" s="42" t="s">
        <v>63</v>
      </c>
      <c r="C58" s="43">
        <f>Arkusz1!J11</f>
        <v>379990</v>
      </c>
      <c r="D58" s="43">
        <f>Arkusz1!J12</f>
        <v>585236</v>
      </c>
      <c r="E58" s="43">
        <f>Arkusz1!J13</f>
        <v>859707.54864413582</v>
      </c>
      <c r="F58" s="43">
        <v>9583738.8273972608</v>
      </c>
      <c r="G58" s="43">
        <v>-321450.58912851999</v>
      </c>
      <c r="H58" s="51">
        <v>8.5401003969180476</v>
      </c>
      <c r="I58" s="55">
        <v>0.10931985457817088</v>
      </c>
    </row>
    <row r="59" spans="1:10" x14ac:dyDescent="0.2">
      <c r="A59" s="66"/>
      <c r="B59" s="45" t="s">
        <v>60</v>
      </c>
      <c r="C59" s="46">
        <f>Arkusz1!AO11</f>
        <v>404767</v>
      </c>
      <c r="D59" s="46">
        <f>Arkusz1!AO12</f>
        <v>600275</v>
      </c>
      <c r="E59" s="46">
        <f>Arkusz1!AO13</f>
        <v>899704</v>
      </c>
      <c r="F59" s="46">
        <v>9601128.9230769221</v>
      </c>
      <c r="G59" s="46">
        <v>-350868.91051568562</v>
      </c>
      <c r="H59" s="52">
        <v>8.095633058207909</v>
      </c>
      <c r="I59" s="56">
        <v>0.10480957577984595</v>
      </c>
    </row>
    <row r="60" spans="1:10" x14ac:dyDescent="0.2">
      <c r="A60" s="66"/>
      <c r="B60" s="45" t="s">
        <v>61</v>
      </c>
      <c r="C60" s="46">
        <f>Arkusz1!AE11</f>
        <v>380623</v>
      </c>
      <c r="D60" s="46">
        <f>Arkusz1!AE12</f>
        <v>624219</v>
      </c>
      <c r="E60" s="46">
        <f>Arkusz1!AE13</f>
        <v>888611</v>
      </c>
      <c r="F60" s="46">
        <v>9627481.0386740342</v>
      </c>
      <c r="G60" s="46">
        <v>-405530.6731204181</v>
      </c>
      <c r="H60" s="52">
        <v>7.7126918229668622</v>
      </c>
      <c r="I60" s="56">
        <v>0.11567086986282321</v>
      </c>
    </row>
    <row r="61" spans="1:10" x14ac:dyDescent="0.2">
      <c r="A61" s="67"/>
      <c r="B61" s="48" t="s">
        <v>62</v>
      </c>
      <c r="C61" s="49">
        <v>393322</v>
      </c>
      <c r="D61" s="49">
        <v>643588</v>
      </c>
      <c r="E61" s="49">
        <v>970630</v>
      </c>
      <c r="F61" s="49">
        <v>9706546.9333333336</v>
      </c>
      <c r="G61" s="49">
        <v>-386119.73346703406</v>
      </c>
      <c r="H61" s="53">
        <v>17.129002209033082</v>
      </c>
      <c r="I61" s="57">
        <v>6.3920938488179924E-2</v>
      </c>
    </row>
    <row r="62" spans="1:10" x14ac:dyDescent="0.2">
      <c r="A62" s="65">
        <v>2022</v>
      </c>
      <c r="B62" s="42" t="s">
        <v>63</v>
      </c>
      <c r="C62" s="43">
        <v>385512</v>
      </c>
      <c r="D62" s="43">
        <v>697556</v>
      </c>
      <c r="E62" s="43">
        <v>1009223</v>
      </c>
      <c r="F62" s="43">
        <v>9770435</v>
      </c>
      <c r="G62" s="43">
        <v>-418411.528107577</v>
      </c>
      <c r="H62" s="51">
        <v>13.597317791076197</v>
      </c>
      <c r="I62" s="55">
        <v>6.8181720554928854E-2</v>
      </c>
    </row>
    <row r="63" spans="1:10" x14ac:dyDescent="0.2">
      <c r="A63" s="66"/>
      <c r="B63" s="45" t="s">
        <v>60</v>
      </c>
      <c r="C63" s="46">
        <v>493726</v>
      </c>
      <c r="D63" s="46">
        <v>779051</v>
      </c>
      <c r="E63" s="46">
        <v>1203377</v>
      </c>
      <c r="F63" s="46">
        <v>9770435</v>
      </c>
      <c r="G63" s="46">
        <v>-441953</v>
      </c>
      <c r="H63" s="52">
        <v>17.183179672680755</v>
      </c>
      <c r="I63" s="56">
        <v>5.452644100262654E-2</v>
      </c>
    </row>
    <row r="64" spans="1:10" x14ac:dyDescent="0.2">
      <c r="A64" s="66"/>
      <c r="B64" s="45" t="s">
        <v>61</v>
      </c>
      <c r="C64" s="46">
        <v>473974</v>
      </c>
      <c r="D64" s="46">
        <v>802479</v>
      </c>
      <c r="E64" s="46">
        <v>1173006</v>
      </c>
      <c r="F64" s="46">
        <v>9770435</v>
      </c>
      <c r="G64" s="46">
        <v>-437762.76500000001</v>
      </c>
      <c r="H64" s="52">
        <v>9.6391558160764905</v>
      </c>
      <c r="I64" s="56">
        <v>8.1042545240600325E-2</v>
      </c>
    </row>
    <row r="65" spans="1:9" x14ac:dyDescent="0.2">
      <c r="A65" s="67"/>
      <c r="B65" s="48" t="s">
        <v>62</v>
      </c>
      <c r="C65" s="49">
        <v>398627</v>
      </c>
      <c r="D65" s="49">
        <v>912929</v>
      </c>
      <c r="E65" s="49">
        <v>1168926</v>
      </c>
      <c r="F65" s="49">
        <v>9770435</v>
      </c>
      <c r="G65" s="49">
        <v>-527137</v>
      </c>
      <c r="H65" s="53">
        <v>7.4172421637607453</v>
      </c>
      <c r="I65" s="57">
        <v>0.10874869239285245</v>
      </c>
    </row>
    <row r="66" spans="1:9" x14ac:dyDescent="0.2">
      <c r="A66" s="65">
        <v>2021</v>
      </c>
      <c r="B66" s="42" t="s">
        <v>63</v>
      </c>
      <c r="C66" s="43">
        <v>374352</v>
      </c>
      <c r="D66" s="43">
        <v>914171</v>
      </c>
      <c r="E66" s="43">
        <v>1145207</v>
      </c>
      <c r="F66" s="43">
        <v>10121812.706849316</v>
      </c>
      <c r="G66" s="43">
        <v>-530471</v>
      </c>
      <c r="H66" s="51">
        <v>7.5408606851495925</v>
      </c>
      <c r="I66" s="55">
        <v>0.11122502275861587</v>
      </c>
    </row>
    <row r="67" spans="1:9" x14ac:dyDescent="0.2">
      <c r="A67" s="66"/>
      <c r="B67" s="45" t="s">
        <v>60</v>
      </c>
      <c r="C67" s="46">
        <v>324031</v>
      </c>
      <c r="D67" s="46">
        <v>981932</v>
      </c>
      <c r="E67" s="46">
        <v>1131710</v>
      </c>
      <c r="F67" s="46">
        <v>10240225.706959706</v>
      </c>
      <c r="G67" s="46">
        <v>-477240</v>
      </c>
      <c r="H67" s="52">
        <v>6.4885946131683978</v>
      </c>
      <c r="I67" s="56">
        <v>0.13342874185562684</v>
      </c>
    </row>
    <row r="68" spans="1:9" x14ac:dyDescent="0.2">
      <c r="A68" s="66"/>
      <c r="B68" s="45" t="s">
        <v>61</v>
      </c>
      <c r="C68" s="46">
        <v>261285</v>
      </c>
      <c r="D68" s="46">
        <v>1432364</v>
      </c>
      <c r="E68" s="46">
        <v>1399323</v>
      </c>
      <c r="F68" s="46">
        <v>10358625.629834253</v>
      </c>
      <c r="G68" s="46">
        <v>-818895</v>
      </c>
      <c r="H68" s="52">
        <v>5.2236594981163869</v>
      </c>
      <c r="I68" s="56">
        <v>0.17378217092207418</v>
      </c>
    </row>
    <row r="69" spans="1:9" x14ac:dyDescent="0.2">
      <c r="A69" s="67"/>
      <c r="B69" s="48" t="s">
        <v>62</v>
      </c>
      <c r="C69" s="49">
        <v>230019</v>
      </c>
      <c r="D69" s="49">
        <v>1420932</v>
      </c>
      <c r="E69" s="49">
        <v>1314758</v>
      </c>
      <c r="F69" s="49">
        <v>10365735.38888889</v>
      </c>
      <c r="G69" s="49">
        <v>-663495</v>
      </c>
      <c r="H69" s="53">
        <v>4.4424393629593499</v>
      </c>
      <c r="I69" s="57">
        <v>0.2036359649680699</v>
      </c>
    </row>
    <row r="70" spans="1:9" x14ac:dyDescent="0.2">
      <c r="A70" s="65">
        <v>2020</v>
      </c>
      <c r="B70" s="42" t="s">
        <v>63</v>
      </c>
      <c r="C70" s="43">
        <v>193793</v>
      </c>
      <c r="D70" s="43">
        <v>1095519</v>
      </c>
      <c r="E70" s="43">
        <v>1043140</v>
      </c>
      <c r="F70" s="43">
        <v>10491370</v>
      </c>
      <c r="G70" s="43">
        <v>-544708</v>
      </c>
      <c r="H70" s="51">
        <v>4.7148907050909603</v>
      </c>
      <c r="I70" s="55">
        <v>0.19093283859919088</v>
      </c>
    </row>
    <row r="71" spans="1:9" x14ac:dyDescent="0.2">
      <c r="A71" s="66"/>
      <c r="B71" s="45" t="s">
        <v>60</v>
      </c>
      <c r="C71" s="46">
        <v>187813</v>
      </c>
      <c r="D71" s="46">
        <v>705778</v>
      </c>
      <c r="E71" s="46">
        <v>686118</v>
      </c>
      <c r="F71" s="46">
        <v>10407890</v>
      </c>
      <c r="G71" s="46">
        <v>-380364</v>
      </c>
      <c r="H71" s="52">
        <v>3.7</v>
      </c>
      <c r="I71" s="56">
        <v>0.2</v>
      </c>
    </row>
    <row r="72" spans="1:9" x14ac:dyDescent="0.2">
      <c r="A72" s="66"/>
      <c r="B72" s="45" t="s">
        <v>61</v>
      </c>
      <c r="C72" s="46">
        <v>192940</v>
      </c>
      <c r="D72" s="46">
        <v>410853</v>
      </c>
      <c r="E72" s="46">
        <v>352761</v>
      </c>
      <c r="F72" s="46">
        <v>10406779</v>
      </c>
      <c r="G72" s="46">
        <v>-35218</v>
      </c>
      <c r="H72" s="52">
        <v>2.6</v>
      </c>
      <c r="I72" s="56">
        <v>0.4</v>
      </c>
    </row>
    <row r="73" spans="1:9" x14ac:dyDescent="0.2">
      <c r="A73" s="67"/>
      <c r="B73" s="48" t="s">
        <v>62</v>
      </c>
      <c r="C73" s="49">
        <v>192388</v>
      </c>
      <c r="D73" s="49">
        <v>215917</v>
      </c>
      <c r="E73" s="49">
        <v>153881</v>
      </c>
      <c r="F73" s="49">
        <v>10589100</v>
      </c>
      <c r="G73" s="49">
        <v>129841</v>
      </c>
      <c r="H73" s="53">
        <v>1.3652067249631694</v>
      </c>
      <c r="I73" s="57">
        <v>0.6</v>
      </c>
    </row>
    <row r="74" spans="1:9" x14ac:dyDescent="0.2">
      <c r="A74" s="65">
        <v>2019</v>
      </c>
      <c r="B74" s="42" t="s">
        <v>63</v>
      </c>
      <c r="C74" s="43">
        <v>195651</v>
      </c>
      <c r="D74" s="43">
        <v>191060</v>
      </c>
      <c r="E74" s="43">
        <v>134460</v>
      </c>
      <c r="F74" s="43">
        <v>10589100</v>
      </c>
      <c r="G74" s="43">
        <v>133487</v>
      </c>
      <c r="H74" s="44">
        <v>1.3</v>
      </c>
      <c r="I74" s="55">
        <v>0.7</v>
      </c>
    </row>
    <row r="75" spans="1:9" x14ac:dyDescent="0.2">
      <c r="A75" s="66"/>
      <c r="B75" s="45" t="s">
        <v>60</v>
      </c>
      <c r="C75" s="46">
        <v>205174</v>
      </c>
      <c r="D75" s="46">
        <v>177824</v>
      </c>
      <c r="E75" s="46">
        <v>137872</v>
      </c>
      <c r="F75" s="46">
        <v>10589100</v>
      </c>
      <c r="G75" s="46">
        <v>133905</v>
      </c>
      <c r="H75" s="47">
        <v>1.2</v>
      </c>
      <c r="I75" s="56">
        <v>0.6</v>
      </c>
    </row>
    <row r="76" spans="1:9" x14ac:dyDescent="0.2">
      <c r="A76" s="66"/>
      <c r="B76" s="45" t="s">
        <v>61</v>
      </c>
      <c r="C76" s="46">
        <v>192113</v>
      </c>
      <c r="D76" s="46">
        <v>174450</v>
      </c>
      <c r="E76" s="46">
        <v>130419</v>
      </c>
      <c r="F76" s="46">
        <v>10589100</v>
      </c>
      <c r="G76" s="46">
        <v>104230</v>
      </c>
      <c r="H76" s="47">
        <v>1.2</v>
      </c>
      <c r="I76" s="56">
        <v>0.7</v>
      </c>
    </row>
    <row r="77" spans="1:9" x14ac:dyDescent="0.2">
      <c r="A77" s="67"/>
      <c r="B77" s="48" t="s">
        <v>62</v>
      </c>
      <c r="C77" s="49">
        <v>190320</v>
      </c>
      <c r="D77" s="49">
        <v>179298</v>
      </c>
      <c r="E77" s="49">
        <v>128019</v>
      </c>
      <c r="F77" s="49">
        <v>10589100</v>
      </c>
      <c r="G77" s="49">
        <v>116860</v>
      </c>
      <c r="H77" s="50">
        <v>1.2</v>
      </c>
      <c r="I77" s="57">
        <v>0.7</v>
      </c>
    </row>
    <row r="79" spans="1:9" x14ac:dyDescent="0.2">
      <c r="C79" s="8"/>
    </row>
    <row r="80" spans="1:9" x14ac:dyDescent="0.2">
      <c r="C80" s="8"/>
    </row>
    <row r="81" spans="1:7" x14ac:dyDescent="0.2">
      <c r="C81" s="8"/>
      <c r="G81" s="8"/>
    </row>
    <row r="82" spans="1:7" x14ac:dyDescent="0.2">
      <c r="C82" s="8"/>
      <c r="G82" s="8"/>
    </row>
    <row r="83" spans="1:7" x14ac:dyDescent="0.2">
      <c r="C83" s="8"/>
      <c r="G83" s="8"/>
    </row>
    <row r="84" spans="1:7" x14ac:dyDescent="0.2">
      <c r="C84" s="8"/>
      <c r="G84" s="8"/>
    </row>
    <row r="85" spans="1:7" x14ac:dyDescent="0.2">
      <c r="B85" s="8"/>
      <c r="C85" s="8"/>
    </row>
    <row r="86" spans="1:7" x14ac:dyDescent="0.2">
      <c r="B86" s="8"/>
      <c r="C86" s="8"/>
    </row>
    <row r="87" spans="1:7" x14ac:dyDescent="0.2">
      <c r="B87" s="8"/>
      <c r="C87" s="8"/>
      <c r="G87" s="8"/>
    </row>
    <row r="88" spans="1:7" x14ac:dyDescent="0.2">
      <c r="B88" s="8"/>
      <c r="C88" s="8"/>
      <c r="G88" s="8"/>
    </row>
    <row r="89" spans="1:7" x14ac:dyDescent="0.2">
      <c r="B89" s="8"/>
      <c r="C89" s="8"/>
      <c r="G89" s="8"/>
    </row>
    <row r="90" spans="1:7" x14ac:dyDescent="0.2">
      <c r="C90" s="8"/>
      <c r="G90" s="8"/>
    </row>
    <row r="91" spans="1:7" x14ac:dyDescent="0.2">
      <c r="C91" s="8"/>
    </row>
    <row r="92" spans="1:7" x14ac:dyDescent="0.2">
      <c r="C92" s="8"/>
    </row>
    <row r="93" spans="1:7" x14ac:dyDescent="0.2">
      <c r="B93" s="8"/>
      <c r="C93" s="18"/>
    </row>
    <row r="94" spans="1:7" x14ac:dyDescent="0.2">
      <c r="B94" s="8"/>
    </row>
    <row r="95" spans="1:7" x14ac:dyDescent="0.2">
      <c r="B95" s="8"/>
      <c r="C95" s="18"/>
    </row>
    <row r="96" spans="1:7" x14ac:dyDescent="0.2">
      <c r="A96" t="s">
        <v>53</v>
      </c>
      <c r="B96" s="8"/>
    </row>
    <row r="97" spans="1:6" x14ac:dyDescent="0.2">
      <c r="A97">
        <v>2019</v>
      </c>
      <c r="B97" s="8"/>
    </row>
    <row r="98" spans="1:6" x14ac:dyDescent="0.2">
      <c r="A98">
        <v>2020</v>
      </c>
    </row>
    <row r="99" spans="1:6" x14ac:dyDescent="0.2">
      <c r="C99" s="18"/>
    </row>
    <row r="100" spans="1:6" x14ac:dyDescent="0.2">
      <c r="C100" s="8"/>
    </row>
    <row r="102" spans="1:6" x14ac:dyDescent="0.2">
      <c r="B102" s="8">
        <f>Arkusz1!F5</f>
        <v>539722</v>
      </c>
      <c r="C102" s="8">
        <f>Arkusz1!F7</f>
        <v>24633</v>
      </c>
      <c r="D102" s="19">
        <f t="shared" ref="D102:D103" si="30">C102/B102</f>
        <v>4.5640162898677471E-2</v>
      </c>
      <c r="E102" s="8">
        <f>Arkusz1!F9</f>
        <v>-2031</v>
      </c>
      <c r="F102" s="19">
        <f t="shared" ref="F102:F103" si="31">E102/B102</f>
        <v>-3.7630483841681458E-3</v>
      </c>
    </row>
    <row r="103" spans="1:6" x14ac:dyDescent="0.2">
      <c r="B103" s="8">
        <f>Arkusz1!G5</f>
        <v>1834174</v>
      </c>
      <c r="C103" s="8">
        <f>Arkusz1!G7</f>
        <v>1066139</v>
      </c>
      <c r="D103" s="19">
        <f t="shared" si="30"/>
        <v>0.58126382775025709</v>
      </c>
      <c r="E103" s="8">
        <f>Arkusz1!G9</f>
        <v>935569</v>
      </c>
      <c r="F103" s="19">
        <f t="shared" si="31"/>
        <v>0.51007647038939596</v>
      </c>
    </row>
    <row r="104" spans="1:6" x14ac:dyDescent="0.2">
      <c r="B104" s="8"/>
      <c r="C104" s="8"/>
    </row>
    <row r="105" spans="1:6" x14ac:dyDescent="0.2">
      <c r="B105" s="8"/>
      <c r="C105" s="18"/>
    </row>
    <row r="106" spans="1:6" x14ac:dyDescent="0.2">
      <c r="C106" s="8"/>
    </row>
    <row r="107" spans="1:6" x14ac:dyDescent="0.2">
      <c r="C107" s="18"/>
    </row>
    <row r="110" spans="1:6" x14ac:dyDescent="0.2">
      <c r="B110" s="8"/>
    </row>
    <row r="111" spans="1:6" x14ac:dyDescent="0.2">
      <c r="B111" s="8"/>
    </row>
    <row r="112" spans="1:6" x14ac:dyDescent="0.2">
      <c r="B112" s="8"/>
    </row>
    <row r="113" spans="2:2" x14ac:dyDescent="0.2">
      <c r="B113" s="8"/>
    </row>
    <row r="114" spans="2:2" x14ac:dyDescent="0.2">
      <c r="B114" s="8"/>
    </row>
    <row r="118" spans="2:2" x14ac:dyDescent="0.2">
      <c r="B118" s="8"/>
    </row>
    <row r="119" spans="2:2" x14ac:dyDescent="0.2">
      <c r="B119" s="8"/>
    </row>
    <row r="120" spans="2:2" x14ac:dyDescent="0.2">
      <c r="B120" s="8"/>
    </row>
    <row r="121" spans="2:2" x14ac:dyDescent="0.2">
      <c r="B121" s="8"/>
    </row>
    <row r="122" spans="2:2" x14ac:dyDescent="0.2">
      <c r="B122" s="8"/>
    </row>
    <row r="126" spans="2:2" x14ac:dyDescent="0.2">
      <c r="B126" s="8"/>
    </row>
    <row r="127" spans="2:2" x14ac:dyDescent="0.2">
      <c r="B127" s="8"/>
    </row>
    <row r="128" spans="2:2" x14ac:dyDescent="0.2">
      <c r="B128" s="8"/>
    </row>
    <row r="129" spans="2:2" x14ac:dyDescent="0.2">
      <c r="B129" s="8"/>
    </row>
    <row r="130" spans="2:2" x14ac:dyDescent="0.2">
      <c r="B130" s="8"/>
    </row>
    <row r="134" spans="2:2" x14ac:dyDescent="0.2">
      <c r="B134" s="8"/>
    </row>
    <row r="135" spans="2:2" x14ac:dyDescent="0.2">
      <c r="B135" s="8"/>
    </row>
    <row r="136" spans="2:2" x14ac:dyDescent="0.2">
      <c r="B136" s="8"/>
    </row>
    <row r="137" spans="2:2" x14ac:dyDescent="0.2">
      <c r="B137" s="8"/>
    </row>
    <row r="138" spans="2:2" x14ac:dyDescent="0.2">
      <c r="B138" s="8"/>
    </row>
  </sheetData>
  <mergeCells count="7">
    <mergeCell ref="A74:A77"/>
    <mergeCell ref="A50:A53"/>
    <mergeCell ref="A54:A57"/>
    <mergeCell ref="A58:A61"/>
    <mergeCell ref="A62:A65"/>
    <mergeCell ref="A66:A69"/>
    <mergeCell ref="A70:A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Q32"/>
  <sheetViews>
    <sheetView showGridLines="0" zoomScale="80" zoomScaleNormal="80" workbookViewId="0">
      <pane xSplit="2" topLeftCell="K1" activePane="topRight" state="frozen"/>
      <selection pane="topRight" activeCell="W15" sqref="W15"/>
    </sheetView>
  </sheetViews>
  <sheetFormatPr defaultRowHeight="12.75" x14ac:dyDescent="0.2"/>
  <cols>
    <col min="1" max="1" width="2.5703125" customWidth="1"/>
    <col min="2" max="2" width="48.28515625" customWidth="1"/>
    <col min="3" max="22" width="9.5703125" customWidth="1"/>
    <col min="23" max="23" width="9.5703125" style="64" customWidth="1"/>
    <col min="24" max="38" width="9.5703125" customWidth="1"/>
    <col min="39" max="39" width="9.5703125" bestFit="1" customWidth="1"/>
    <col min="40" max="40" width="11.140625" customWidth="1"/>
    <col min="41" max="41" width="9.5703125" bestFit="1" customWidth="1"/>
  </cols>
  <sheetData>
    <row r="3" spans="2:43" ht="15" x14ac:dyDescent="0.2">
      <c r="B3" s="1" t="s">
        <v>0</v>
      </c>
      <c r="C3" s="12">
        <v>2016</v>
      </c>
      <c r="D3" s="12">
        <v>2017</v>
      </c>
      <c r="E3" s="12">
        <v>2018</v>
      </c>
      <c r="F3" s="12">
        <v>2019</v>
      </c>
      <c r="G3" s="11">
        <v>2020</v>
      </c>
      <c r="H3" s="22">
        <v>2021</v>
      </c>
      <c r="I3" s="22">
        <v>2022</v>
      </c>
      <c r="J3" s="22">
        <v>2023</v>
      </c>
      <c r="K3" s="22">
        <v>2024</v>
      </c>
      <c r="L3" s="22">
        <v>2025</v>
      </c>
      <c r="M3" s="11">
        <v>2016</v>
      </c>
      <c r="N3" s="11">
        <v>2017</v>
      </c>
      <c r="O3" s="11">
        <v>2018</v>
      </c>
      <c r="P3" s="11">
        <v>2019</v>
      </c>
      <c r="Q3" s="11">
        <v>2020</v>
      </c>
      <c r="R3" s="11">
        <v>2021</v>
      </c>
      <c r="S3" s="22">
        <v>2022</v>
      </c>
      <c r="T3" s="22">
        <v>2023</v>
      </c>
      <c r="U3" s="22">
        <v>2024</v>
      </c>
      <c r="V3" s="22">
        <v>2025</v>
      </c>
      <c r="W3" s="58">
        <v>2026</v>
      </c>
      <c r="X3" s="11">
        <v>2016</v>
      </c>
      <c r="Y3" s="11">
        <v>2017</v>
      </c>
      <c r="Z3" s="11">
        <v>2018</v>
      </c>
      <c r="AA3" s="11">
        <v>2019</v>
      </c>
      <c r="AB3" s="11">
        <v>2020</v>
      </c>
      <c r="AC3" s="22">
        <v>2021</v>
      </c>
      <c r="AD3" s="22">
        <v>2022</v>
      </c>
      <c r="AE3" s="22">
        <v>2023</v>
      </c>
      <c r="AF3" s="22">
        <v>2024</v>
      </c>
      <c r="AG3" s="22">
        <v>2025</v>
      </c>
      <c r="AH3" s="11">
        <v>2016</v>
      </c>
      <c r="AI3" s="11">
        <v>2017</v>
      </c>
      <c r="AJ3" s="11">
        <v>2018</v>
      </c>
      <c r="AK3" s="11">
        <v>2019</v>
      </c>
      <c r="AL3" s="11">
        <v>2020</v>
      </c>
      <c r="AM3" s="11">
        <v>2021</v>
      </c>
      <c r="AN3" s="22">
        <v>2022</v>
      </c>
      <c r="AO3" s="22">
        <v>2023</v>
      </c>
      <c r="AP3" s="22">
        <v>2024</v>
      </c>
      <c r="AQ3" s="22">
        <v>2025</v>
      </c>
    </row>
    <row r="4" spans="2:43" ht="15" x14ac:dyDescent="0.2">
      <c r="B4" s="1" t="s">
        <v>1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11" t="s">
        <v>3</v>
      </c>
      <c r="N4" s="11" t="s">
        <v>3</v>
      </c>
      <c r="O4" s="11" t="s">
        <v>3</v>
      </c>
      <c r="P4" s="11" t="s">
        <v>3</v>
      </c>
      <c r="Q4" s="11" t="s">
        <v>3</v>
      </c>
      <c r="R4" s="11" t="s">
        <v>3</v>
      </c>
      <c r="S4" s="22" t="s">
        <v>3</v>
      </c>
      <c r="T4" s="22" t="s">
        <v>3</v>
      </c>
      <c r="U4" s="22" t="s">
        <v>3</v>
      </c>
      <c r="V4" s="22" t="s">
        <v>3</v>
      </c>
      <c r="W4" s="58" t="s">
        <v>3</v>
      </c>
      <c r="X4" s="11" t="s">
        <v>4</v>
      </c>
      <c r="Y4" s="11" t="s">
        <v>4</v>
      </c>
      <c r="Z4" s="11" t="s">
        <v>4</v>
      </c>
      <c r="AA4" s="11" t="s">
        <v>4</v>
      </c>
      <c r="AB4" s="11" t="s">
        <v>4</v>
      </c>
      <c r="AC4" s="22" t="s">
        <v>4</v>
      </c>
      <c r="AD4" s="22" t="s">
        <v>4</v>
      </c>
      <c r="AE4" s="22" t="s">
        <v>4</v>
      </c>
      <c r="AF4" s="22" t="s">
        <v>4</v>
      </c>
      <c r="AG4" s="22" t="s">
        <v>4</v>
      </c>
      <c r="AH4" s="11" t="s">
        <v>5</v>
      </c>
      <c r="AI4" s="11" t="s">
        <v>5</v>
      </c>
      <c r="AJ4" s="11" t="s">
        <v>5</v>
      </c>
      <c r="AK4" s="11" t="s">
        <v>5</v>
      </c>
      <c r="AL4" s="11" t="s">
        <v>5</v>
      </c>
      <c r="AM4" s="11" t="s">
        <v>5</v>
      </c>
      <c r="AN4" s="22" t="s">
        <v>5</v>
      </c>
      <c r="AO4" s="22" t="s">
        <v>5</v>
      </c>
      <c r="AP4" s="22" t="s">
        <v>5</v>
      </c>
      <c r="AQ4" s="22" t="s">
        <v>5</v>
      </c>
    </row>
    <row r="5" spans="2:43" ht="15" x14ac:dyDescent="0.2">
      <c r="B5" s="2" t="s">
        <v>6</v>
      </c>
      <c r="C5" s="14">
        <v>263591</v>
      </c>
      <c r="D5" s="14">
        <v>300763.626628</v>
      </c>
      <c r="E5" s="14">
        <v>420410</v>
      </c>
      <c r="F5" s="14">
        <v>539722</v>
      </c>
      <c r="G5" s="14">
        <v>1834174</v>
      </c>
      <c r="H5" s="24">
        <v>1727349</v>
      </c>
      <c r="I5" s="24">
        <v>542512</v>
      </c>
      <c r="J5" s="24">
        <v>469064</v>
      </c>
      <c r="K5" s="24">
        <v>542486</v>
      </c>
      <c r="L5" s="24">
        <v>574176</v>
      </c>
      <c r="M5" s="14">
        <v>59423</v>
      </c>
      <c r="N5" s="14">
        <v>73586</v>
      </c>
      <c r="O5" s="14">
        <v>89113</v>
      </c>
      <c r="P5" s="14">
        <v>121192</v>
      </c>
      <c r="Q5" s="14">
        <v>202773</v>
      </c>
      <c r="R5" s="14">
        <v>551644</v>
      </c>
      <c r="S5" s="24">
        <v>136849</v>
      </c>
      <c r="T5" s="24">
        <v>112764</v>
      </c>
      <c r="U5" s="24">
        <v>130927</v>
      </c>
      <c r="V5" s="24">
        <v>147649</v>
      </c>
      <c r="W5" s="59">
        <v>145641</v>
      </c>
      <c r="X5" s="14">
        <v>128499</v>
      </c>
      <c r="Y5" s="14">
        <v>148543</v>
      </c>
      <c r="Z5" s="14">
        <v>177414</v>
      </c>
      <c r="AA5" s="14">
        <v>257515</v>
      </c>
      <c r="AB5" s="14">
        <v>577947</v>
      </c>
      <c r="AC5" s="14">
        <v>1087304</v>
      </c>
      <c r="AD5" s="14">
        <v>286076</v>
      </c>
      <c r="AE5" s="14">
        <v>234251</v>
      </c>
      <c r="AF5" s="14">
        <v>253804</v>
      </c>
      <c r="AG5" s="24">
        <v>290942</v>
      </c>
      <c r="AH5" s="14">
        <v>196383</v>
      </c>
      <c r="AI5" s="14">
        <v>224996</v>
      </c>
      <c r="AJ5" s="14">
        <v>288702</v>
      </c>
      <c r="AK5" s="14">
        <v>402431</v>
      </c>
      <c r="AL5" s="14">
        <v>1181956</v>
      </c>
      <c r="AM5" s="14">
        <v>1449016</v>
      </c>
      <c r="AN5" s="14">
        <v>425004</v>
      </c>
      <c r="AO5" s="14">
        <v>352316</v>
      </c>
      <c r="AP5" s="14">
        <v>393286</v>
      </c>
      <c r="AQ5" s="14">
        <v>436160</v>
      </c>
    </row>
    <row r="6" spans="2:43" ht="15" x14ac:dyDescent="0.2">
      <c r="B6" s="2" t="s">
        <v>7</v>
      </c>
      <c r="C6" s="13">
        <v>18230</v>
      </c>
      <c r="D6" s="13">
        <v>5662</v>
      </c>
      <c r="E6" s="13">
        <v>16631</v>
      </c>
      <c r="F6" s="13">
        <v>7193</v>
      </c>
      <c r="G6" s="13">
        <v>1047621</v>
      </c>
      <c r="H6" s="25">
        <v>463433</v>
      </c>
      <c r="I6" s="25">
        <v>-181215</v>
      </c>
      <c r="J6" s="25">
        <v>-87115</v>
      </c>
      <c r="K6" s="25">
        <v>31104</v>
      </c>
      <c r="L6" s="25">
        <v>-6914</v>
      </c>
      <c r="M6" s="13">
        <v>4280</v>
      </c>
      <c r="N6" s="13">
        <v>1721</v>
      </c>
      <c r="O6" s="13">
        <v>4771</v>
      </c>
      <c r="P6" s="13">
        <v>-2242</v>
      </c>
      <c r="Q6" s="13">
        <v>30765</v>
      </c>
      <c r="R6" s="13">
        <v>296903</v>
      </c>
      <c r="S6" s="25">
        <v>11484</v>
      </c>
      <c r="T6" s="25">
        <v>-32591</v>
      </c>
      <c r="U6" s="25">
        <v>-9846</v>
      </c>
      <c r="V6" s="25">
        <v>-1026</v>
      </c>
      <c r="W6" s="60">
        <v>7634</v>
      </c>
      <c r="X6" s="13">
        <v>8778</v>
      </c>
      <c r="Y6" s="13">
        <v>1820</v>
      </c>
      <c r="Z6" s="13">
        <v>9576</v>
      </c>
      <c r="AA6" s="13">
        <v>308</v>
      </c>
      <c r="AB6" s="13">
        <v>260756</v>
      </c>
      <c r="AC6" s="13">
        <v>410616</v>
      </c>
      <c r="AD6" s="13">
        <v>-9115</v>
      </c>
      <c r="AE6" s="13">
        <v>-53514</v>
      </c>
      <c r="AF6" s="13">
        <v>-14773</v>
      </c>
      <c r="AG6" s="25">
        <v>-14212</v>
      </c>
      <c r="AH6" s="13">
        <v>14192.407217428001</v>
      </c>
      <c r="AI6" s="13">
        <v>3642</v>
      </c>
      <c r="AJ6" s="13">
        <v>13168</v>
      </c>
      <c r="AK6" s="13">
        <v>4196</v>
      </c>
      <c r="AL6" s="13">
        <v>647054</v>
      </c>
      <c r="AM6" s="13">
        <v>463743</v>
      </c>
      <c r="AN6" s="13">
        <v>-7950</v>
      </c>
      <c r="AO6" s="13">
        <v>-60561</v>
      </c>
      <c r="AP6" s="13">
        <v>-19319</v>
      </c>
      <c r="AQ6" s="13">
        <v>-12923</v>
      </c>
    </row>
    <row r="7" spans="2:43" ht="15" x14ac:dyDescent="0.2">
      <c r="B7" s="2" t="s">
        <v>8</v>
      </c>
      <c r="C7" s="13">
        <v>25708</v>
      </c>
      <c r="D7" s="13">
        <v>14389</v>
      </c>
      <c r="E7" s="13">
        <v>30564</v>
      </c>
      <c r="F7" s="13">
        <v>24633</v>
      </c>
      <c r="G7" s="13">
        <v>1066139</v>
      </c>
      <c r="H7" s="25">
        <v>482739</v>
      </c>
      <c r="I7" s="25">
        <v>-155544</v>
      </c>
      <c r="J7" s="25">
        <v>-64996</v>
      </c>
      <c r="K7" s="25">
        <v>54410</v>
      </c>
      <c r="L7" s="25">
        <v>21862</v>
      </c>
      <c r="M7" s="13">
        <v>6006</v>
      </c>
      <c r="N7" s="13">
        <v>3746</v>
      </c>
      <c r="O7" s="13">
        <v>7637</v>
      </c>
      <c r="P7" s="13">
        <v>1698</v>
      </c>
      <c r="Q7" s="13">
        <v>35288</v>
      </c>
      <c r="R7" s="13">
        <v>301639</v>
      </c>
      <c r="S7" s="25">
        <v>16645</v>
      </c>
      <c r="T7" s="25">
        <v>-25115</v>
      </c>
      <c r="U7" s="25">
        <v>-4237</v>
      </c>
      <c r="V7" s="25">
        <v>5382</v>
      </c>
      <c r="W7" s="60">
        <v>15387</v>
      </c>
      <c r="X7" s="13">
        <v>12310</v>
      </c>
      <c r="Y7" s="13">
        <v>5955</v>
      </c>
      <c r="Z7" s="13">
        <v>15763</v>
      </c>
      <c r="AA7" s="13">
        <v>8590</v>
      </c>
      <c r="AB7" s="13">
        <v>269857</v>
      </c>
      <c r="AC7" s="13">
        <v>420079</v>
      </c>
      <c r="AD7" s="13">
        <v>2316</v>
      </c>
      <c r="AE7" s="13">
        <v>-42755</v>
      </c>
      <c r="AF7" s="13">
        <v>-3556</v>
      </c>
      <c r="AG7" s="25">
        <v>-715</v>
      </c>
      <c r="AH7" s="13">
        <v>19639</v>
      </c>
      <c r="AI7" s="13">
        <v>9976</v>
      </c>
      <c r="AJ7" s="13">
        <v>23070</v>
      </c>
      <c r="AK7" s="13">
        <v>17025</v>
      </c>
      <c r="AL7" s="13">
        <v>660726</v>
      </c>
      <c r="AM7" s="13">
        <v>478076</v>
      </c>
      <c r="AN7" s="13">
        <v>10328</v>
      </c>
      <c r="AO7" s="13">
        <v>-44177</v>
      </c>
      <c r="AP7" s="13">
        <v>-2169</v>
      </c>
      <c r="AQ7" s="13">
        <v>8182</v>
      </c>
    </row>
    <row r="8" spans="2:43" ht="15" x14ac:dyDescent="0.2">
      <c r="B8" s="2" t="s">
        <v>40</v>
      </c>
      <c r="C8" s="13">
        <v>17023</v>
      </c>
      <c r="D8" s="13">
        <v>5986</v>
      </c>
      <c r="E8" s="13">
        <v>8348</v>
      </c>
      <c r="F8" s="13">
        <v>2069</v>
      </c>
      <c r="G8" s="13">
        <v>1040566</v>
      </c>
      <c r="H8" s="25">
        <v>477225</v>
      </c>
      <c r="I8" s="25">
        <v>-186215</v>
      </c>
      <c r="J8" s="25">
        <v>-3792</v>
      </c>
      <c r="K8" s="25">
        <v>41864</v>
      </c>
      <c r="L8" s="25">
        <v>28396</v>
      </c>
      <c r="M8" s="13">
        <v>3523</v>
      </c>
      <c r="N8" s="13">
        <v>1600</v>
      </c>
      <c r="O8" s="13">
        <v>5705</v>
      </c>
      <c r="P8" s="13">
        <v>-3421</v>
      </c>
      <c r="Q8" s="13">
        <v>24987</v>
      </c>
      <c r="R8" s="13">
        <v>298787</v>
      </c>
      <c r="S8" s="25">
        <v>13970</v>
      </c>
      <c r="T8" s="25">
        <v>-18442</v>
      </c>
      <c r="U8" s="25">
        <v>14764</v>
      </c>
      <c r="V8" s="25">
        <v>20506</v>
      </c>
      <c r="W8" s="60">
        <v>10744</v>
      </c>
      <c r="X8" s="13">
        <v>8848</v>
      </c>
      <c r="Y8" s="13">
        <v>1858</v>
      </c>
      <c r="Z8" s="13">
        <v>5777</v>
      </c>
      <c r="AA8" s="13">
        <v>-1131</v>
      </c>
      <c r="AB8" s="13">
        <v>253995</v>
      </c>
      <c r="AC8" s="13">
        <v>419001</v>
      </c>
      <c r="AD8" s="13">
        <v>3349</v>
      </c>
      <c r="AE8" s="13">
        <v>4246</v>
      </c>
      <c r="AF8" s="13">
        <v>16139</v>
      </c>
      <c r="AG8" s="25">
        <v>14439.999999999998</v>
      </c>
      <c r="AH8" s="13">
        <v>14490</v>
      </c>
      <c r="AI8" s="13">
        <v>3951</v>
      </c>
      <c r="AJ8" s="13">
        <v>7821</v>
      </c>
      <c r="AK8" s="13">
        <v>-75</v>
      </c>
      <c r="AL8" s="13">
        <v>649964</v>
      </c>
      <c r="AM8" s="13">
        <v>472776</v>
      </c>
      <c r="AN8" s="13">
        <v>25004</v>
      </c>
      <c r="AO8" s="13">
        <v>-15361</v>
      </c>
      <c r="AP8" s="13">
        <v>-8196</v>
      </c>
      <c r="AQ8" s="13">
        <v>19999</v>
      </c>
    </row>
    <row r="9" spans="2:43" ht="15" x14ac:dyDescent="0.2">
      <c r="B9" s="2" t="s">
        <v>39</v>
      </c>
      <c r="C9" s="13">
        <v>14841</v>
      </c>
      <c r="D9" s="13">
        <v>5364</v>
      </c>
      <c r="E9" s="13">
        <v>7220</v>
      </c>
      <c r="F9" s="13">
        <v>-2031</v>
      </c>
      <c r="G9" s="13">
        <v>935569</v>
      </c>
      <c r="H9" s="25">
        <v>444852</v>
      </c>
      <c r="I9" s="25">
        <v>-190786</v>
      </c>
      <c r="J9" s="25">
        <v>-22836</v>
      </c>
      <c r="K9" s="25">
        <v>49832</v>
      </c>
      <c r="L9" s="25">
        <v>29342</v>
      </c>
      <c r="M9" s="13">
        <v>2788</v>
      </c>
      <c r="N9" s="13">
        <v>206</v>
      </c>
      <c r="O9" s="13">
        <v>4990</v>
      </c>
      <c r="P9" s="13">
        <v>-3530</v>
      </c>
      <c r="Q9" s="13">
        <v>20635</v>
      </c>
      <c r="R9" s="13">
        <v>286622</v>
      </c>
      <c r="S9" s="25">
        <v>7633</v>
      </c>
      <c r="T9" s="25">
        <v>-17969</v>
      </c>
      <c r="U9" s="25">
        <v>10778</v>
      </c>
      <c r="V9" s="25">
        <v>30607</v>
      </c>
      <c r="W9" s="60">
        <v>12921</v>
      </c>
      <c r="X9" s="13">
        <v>7219</v>
      </c>
      <c r="Y9" s="13">
        <v>1130</v>
      </c>
      <c r="Z9" s="13">
        <v>5655</v>
      </c>
      <c r="AA9" s="13">
        <v>-1705</v>
      </c>
      <c r="AB9" s="13">
        <v>231144</v>
      </c>
      <c r="AC9" s="13">
        <v>400390.16853658151</v>
      </c>
      <c r="AD9" s="13">
        <v>-2199</v>
      </c>
      <c r="AE9" s="13">
        <v>-9440</v>
      </c>
      <c r="AF9" s="13">
        <v>8891</v>
      </c>
      <c r="AG9" s="25">
        <v>21380</v>
      </c>
      <c r="AH9" s="13">
        <v>12323</v>
      </c>
      <c r="AI9" s="13">
        <v>3367</v>
      </c>
      <c r="AJ9" s="13">
        <v>7360</v>
      </c>
      <c r="AK9" s="13">
        <v>-994</v>
      </c>
      <c r="AL9" s="13">
        <v>586970</v>
      </c>
      <c r="AM9" s="13">
        <v>439909</v>
      </c>
      <c r="AN9" s="13">
        <v>16003</v>
      </c>
      <c r="AO9" s="13">
        <v>-29532</v>
      </c>
      <c r="AP9" s="13">
        <v>-16367</v>
      </c>
      <c r="AQ9" s="13">
        <v>25834</v>
      </c>
    </row>
    <row r="10" spans="2:43" ht="21.75" customHeight="1" x14ac:dyDescent="0.2">
      <c r="B10" s="3"/>
      <c r="C10" s="10" t="s">
        <v>26</v>
      </c>
      <c r="D10" s="10" t="s">
        <v>30</v>
      </c>
      <c r="E10" s="10" t="s">
        <v>34</v>
      </c>
      <c r="F10" s="15" t="s">
        <v>38</v>
      </c>
      <c r="G10" s="15" t="s">
        <v>42</v>
      </c>
      <c r="H10" s="26">
        <v>44561</v>
      </c>
      <c r="I10" s="26">
        <v>44926</v>
      </c>
      <c r="J10" s="26">
        <v>45291</v>
      </c>
      <c r="K10" s="26">
        <v>45657</v>
      </c>
      <c r="L10" s="26">
        <v>46022</v>
      </c>
      <c r="M10" s="10" t="s">
        <v>23</v>
      </c>
      <c r="N10" s="10" t="s">
        <v>27</v>
      </c>
      <c r="O10" s="10" t="s">
        <v>31</v>
      </c>
      <c r="P10" s="10" t="s">
        <v>35</v>
      </c>
      <c r="Q10" s="15" t="s">
        <v>41</v>
      </c>
      <c r="R10" s="15" t="s">
        <v>65</v>
      </c>
      <c r="S10" s="26" t="s">
        <v>66</v>
      </c>
      <c r="T10" s="26" t="s">
        <v>67</v>
      </c>
      <c r="U10" s="26" t="s">
        <v>68</v>
      </c>
      <c r="V10" s="26" t="s">
        <v>69</v>
      </c>
      <c r="W10" s="61" t="s">
        <v>70</v>
      </c>
      <c r="X10" s="10" t="s">
        <v>24</v>
      </c>
      <c r="Y10" s="10" t="s">
        <v>28</v>
      </c>
      <c r="Z10" s="10" t="s">
        <v>32</v>
      </c>
      <c r="AA10" s="10" t="s">
        <v>36</v>
      </c>
      <c r="AB10" s="16">
        <v>44012</v>
      </c>
      <c r="AC10" s="16">
        <v>44377</v>
      </c>
      <c r="AD10" s="16">
        <v>44742</v>
      </c>
      <c r="AE10" s="16">
        <v>45107</v>
      </c>
      <c r="AF10" s="16">
        <v>45473</v>
      </c>
      <c r="AG10" s="54">
        <v>45838</v>
      </c>
      <c r="AH10" s="10" t="s">
        <v>25</v>
      </c>
      <c r="AI10" s="10" t="s">
        <v>29</v>
      </c>
      <c r="AJ10" s="10" t="s">
        <v>33</v>
      </c>
      <c r="AK10" s="10" t="s">
        <v>37</v>
      </c>
      <c r="AL10" s="16">
        <v>44104</v>
      </c>
      <c r="AM10" s="16">
        <v>44469</v>
      </c>
      <c r="AN10" s="16">
        <v>44834</v>
      </c>
      <c r="AO10" s="16">
        <v>45199</v>
      </c>
      <c r="AP10" s="16">
        <v>45565</v>
      </c>
      <c r="AQ10" s="16">
        <v>45930</v>
      </c>
    </row>
    <row r="11" spans="2:43" ht="15" x14ac:dyDescent="0.2">
      <c r="B11" s="2" t="s">
        <v>9</v>
      </c>
      <c r="C11" s="13">
        <v>84173</v>
      </c>
      <c r="D11" s="13">
        <v>145436</v>
      </c>
      <c r="E11" s="13">
        <v>183212</v>
      </c>
      <c r="F11" s="13">
        <v>195651</v>
      </c>
      <c r="G11" s="13">
        <v>193793</v>
      </c>
      <c r="H11" s="25">
        <v>374352</v>
      </c>
      <c r="I11" s="25">
        <v>385512</v>
      </c>
      <c r="J11" s="25">
        <v>379990</v>
      </c>
      <c r="K11" s="25">
        <v>408767.816208</v>
      </c>
      <c r="L11" s="25">
        <v>535472</v>
      </c>
      <c r="M11" s="13">
        <v>68216</v>
      </c>
      <c r="N11" s="13">
        <v>90542</v>
      </c>
      <c r="O11" s="13">
        <v>164513</v>
      </c>
      <c r="P11" s="13">
        <v>190320</v>
      </c>
      <c r="Q11" s="13">
        <v>192388</v>
      </c>
      <c r="R11" s="13">
        <v>230019</v>
      </c>
      <c r="S11" s="25">
        <v>398627</v>
      </c>
      <c r="T11" s="25">
        <v>393322</v>
      </c>
      <c r="U11" s="25">
        <v>367240</v>
      </c>
      <c r="V11" s="25">
        <v>396161.36401000002</v>
      </c>
      <c r="W11" s="60">
        <v>542287</v>
      </c>
      <c r="X11" s="13">
        <v>75189</v>
      </c>
      <c r="Y11" s="13">
        <v>101265</v>
      </c>
      <c r="Z11" s="13">
        <v>171608</v>
      </c>
      <c r="AA11" s="13">
        <v>192113</v>
      </c>
      <c r="AB11" s="13">
        <v>192940</v>
      </c>
      <c r="AC11" s="13">
        <v>261285</v>
      </c>
      <c r="AD11" s="13">
        <v>473974</v>
      </c>
      <c r="AE11" s="13">
        <v>380623</v>
      </c>
      <c r="AF11" s="13">
        <v>370925</v>
      </c>
      <c r="AG11" s="25">
        <v>403342.64355400001</v>
      </c>
      <c r="AH11" s="13">
        <v>74748</v>
      </c>
      <c r="AI11" s="13">
        <v>120921</v>
      </c>
      <c r="AJ11" s="13">
        <v>180512</v>
      </c>
      <c r="AK11" s="13">
        <v>204874</v>
      </c>
      <c r="AL11" s="13">
        <v>187813</v>
      </c>
      <c r="AM11" s="13">
        <v>324031</v>
      </c>
      <c r="AN11" s="13">
        <v>493726</v>
      </c>
      <c r="AO11" s="13">
        <v>404767</v>
      </c>
      <c r="AP11" s="13">
        <v>394406</v>
      </c>
      <c r="AQ11" s="13">
        <v>449202</v>
      </c>
    </row>
    <row r="12" spans="2:43" ht="15" x14ac:dyDescent="0.2">
      <c r="B12" s="2" t="s">
        <v>10</v>
      </c>
      <c r="C12" s="13">
        <v>123678</v>
      </c>
      <c r="D12" s="13">
        <v>143304</v>
      </c>
      <c r="E12" s="13">
        <v>192910</v>
      </c>
      <c r="F12" s="13">
        <v>191060</v>
      </c>
      <c r="G12" s="13">
        <v>1095519</v>
      </c>
      <c r="H12" s="25">
        <v>914171</v>
      </c>
      <c r="I12" s="25">
        <v>697556</v>
      </c>
      <c r="J12" s="25">
        <v>585236</v>
      </c>
      <c r="K12" s="25">
        <v>634668.18379200005</v>
      </c>
      <c r="L12" s="25">
        <v>493840</v>
      </c>
      <c r="M12" s="13">
        <v>95449</v>
      </c>
      <c r="N12" s="13">
        <v>130473</v>
      </c>
      <c r="O12" s="13">
        <v>154846</v>
      </c>
      <c r="P12" s="13">
        <v>179298</v>
      </c>
      <c r="Q12" s="13">
        <v>215917</v>
      </c>
      <c r="R12" s="13">
        <v>1420932</v>
      </c>
      <c r="S12" s="25">
        <v>912929</v>
      </c>
      <c r="T12" s="25">
        <v>643588</v>
      </c>
      <c r="U12" s="25">
        <v>572377.99999999988</v>
      </c>
      <c r="V12" s="25">
        <v>621097.63598999986</v>
      </c>
      <c r="W12" s="60">
        <v>499805</v>
      </c>
      <c r="X12" s="13">
        <v>99640</v>
      </c>
      <c r="Y12" s="13">
        <v>132122</v>
      </c>
      <c r="Z12" s="13">
        <v>161519</v>
      </c>
      <c r="AA12" s="13">
        <v>174450</v>
      </c>
      <c r="AB12" s="13">
        <v>410853</v>
      </c>
      <c r="AC12" s="13">
        <v>1432364</v>
      </c>
      <c r="AD12" s="13">
        <v>802479</v>
      </c>
      <c r="AE12" s="13">
        <v>624219</v>
      </c>
      <c r="AF12" s="13">
        <v>590232</v>
      </c>
      <c r="AG12" s="25">
        <v>598396.35644600005</v>
      </c>
      <c r="AH12" s="13">
        <v>131411</v>
      </c>
      <c r="AI12" s="13">
        <v>136854</v>
      </c>
      <c r="AJ12" s="13">
        <v>181786</v>
      </c>
      <c r="AK12" s="13">
        <v>177824</v>
      </c>
      <c r="AL12" s="13">
        <v>705778</v>
      </c>
      <c r="AM12" s="13">
        <v>981932</v>
      </c>
      <c r="AN12" s="13">
        <v>779051</v>
      </c>
      <c r="AO12" s="13">
        <v>600275</v>
      </c>
      <c r="AP12" s="13">
        <v>594461</v>
      </c>
      <c r="AQ12" s="13">
        <v>554632</v>
      </c>
    </row>
    <row r="13" spans="2:43" ht="15" x14ac:dyDescent="0.2">
      <c r="B13" s="2" t="s">
        <v>11</v>
      </c>
      <c r="C13" s="13">
        <v>123462</v>
      </c>
      <c r="D13" s="13">
        <v>119743</v>
      </c>
      <c r="E13" s="13">
        <v>128069</v>
      </c>
      <c r="F13" s="13">
        <v>134460</v>
      </c>
      <c r="G13" s="13">
        <v>1043140</v>
      </c>
      <c r="H13" s="25">
        <v>1145207</v>
      </c>
      <c r="I13" s="25">
        <v>1009223</v>
      </c>
      <c r="J13" s="25">
        <v>859707.54864413582</v>
      </c>
      <c r="K13" s="25">
        <v>925156</v>
      </c>
      <c r="L13" s="25">
        <v>901190</v>
      </c>
      <c r="M13" s="13">
        <v>74656</v>
      </c>
      <c r="N13" s="13">
        <v>122268</v>
      </c>
      <c r="O13" s="13">
        <v>126756</v>
      </c>
      <c r="P13" s="13">
        <v>128019</v>
      </c>
      <c r="Q13" s="13">
        <v>153881</v>
      </c>
      <c r="R13" s="13">
        <v>1314758</v>
      </c>
      <c r="S13" s="25">
        <v>1168926</v>
      </c>
      <c r="T13" s="25">
        <v>970630</v>
      </c>
      <c r="U13" s="25">
        <v>844536</v>
      </c>
      <c r="V13" s="25">
        <v>917825</v>
      </c>
      <c r="W13" s="60">
        <v>914723</v>
      </c>
      <c r="X13" s="13">
        <v>82305</v>
      </c>
      <c r="Y13" s="13">
        <v>117740</v>
      </c>
      <c r="Z13" s="13">
        <v>124609</v>
      </c>
      <c r="AA13" s="13">
        <v>130419</v>
      </c>
      <c r="AB13" s="13">
        <v>352761</v>
      </c>
      <c r="AC13" s="13">
        <v>1399323</v>
      </c>
      <c r="AD13" s="13">
        <v>1173006</v>
      </c>
      <c r="AE13" s="13">
        <v>888611</v>
      </c>
      <c r="AF13" s="13">
        <v>845530</v>
      </c>
      <c r="AG13" s="25">
        <v>891357</v>
      </c>
      <c r="AH13" s="13">
        <v>116775</v>
      </c>
      <c r="AI13" s="13">
        <v>120049</v>
      </c>
      <c r="AJ13" s="13">
        <v>126364</v>
      </c>
      <c r="AK13" s="13">
        <v>137509</v>
      </c>
      <c r="AL13" s="13">
        <v>686118</v>
      </c>
      <c r="AM13" s="13">
        <v>1131710</v>
      </c>
      <c r="AN13" s="13">
        <v>1203377</v>
      </c>
      <c r="AO13" s="13">
        <v>899704</v>
      </c>
      <c r="AP13" s="13">
        <v>862735</v>
      </c>
      <c r="AQ13" s="13">
        <v>890053</v>
      </c>
    </row>
    <row r="14" spans="2:43" ht="15" x14ac:dyDescent="0.2">
      <c r="B14" s="2" t="s">
        <v>12</v>
      </c>
      <c r="C14" s="13">
        <v>11352</v>
      </c>
      <c r="D14" s="13">
        <v>60259</v>
      </c>
      <c r="E14" s="13">
        <v>83664</v>
      </c>
      <c r="F14" s="13">
        <v>97699</v>
      </c>
      <c r="G14" s="13">
        <v>2226</v>
      </c>
      <c r="H14" s="25">
        <v>3752</v>
      </c>
      <c r="I14" s="25">
        <v>2720</v>
      </c>
      <c r="J14" s="25">
        <v>4560.4108714800004</v>
      </c>
      <c r="K14" s="25">
        <v>3222.7740699999927</v>
      </c>
      <c r="L14" s="25">
        <v>18237.319299999981</v>
      </c>
      <c r="M14" s="13">
        <v>27063</v>
      </c>
      <c r="N14" s="13">
        <v>21449</v>
      </c>
      <c r="O14" s="13">
        <v>72823</v>
      </c>
      <c r="P14" s="13">
        <v>86501</v>
      </c>
      <c r="Q14" s="13">
        <v>89040</v>
      </c>
      <c r="R14" s="13">
        <v>1998</v>
      </c>
      <c r="S14" s="25">
        <v>3495</v>
      </c>
      <c r="T14" s="25">
        <v>5807.278104477864</v>
      </c>
      <c r="U14" s="25">
        <v>4381.9957006289997</v>
      </c>
      <c r="V14" s="25">
        <v>3526.0539400000571</v>
      </c>
      <c r="W14" s="60">
        <v>29376.842309999993</v>
      </c>
      <c r="X14" s="13">
        <v>26419</v>
      </c>
      <c r="Y14" s="13">
        <v>25938</v>
      </c>
      <c r="Z14" s="13">
        <v>89330</v>
      </c>
      <c r="AA14" s="13">
        <v>86067</v>
      </c>
      <c r="AB14" s="13">
        <v>84120</v>
      </c>
      <c r="AC14" s="13">
        <v>4044</v>
      </c>
      <c r="AD14" s="13">
        <v>3250</v>
      </c>
      <c r="AE14" s="13">
        <v>5228</v>
      </c>
      <c r="AF14" s="13">
        <v>4190.5813728620114</v>
      </c>
      <c r="AG14" s="25">
        <v>35981.729190000056</v>
      </c>
      <c r="AH14" s="13">
        <v>25291</v>
      </c>
      <c r="AI14" s="13">
        <v>42441</v>
      </c>
      <c r="AJ14" s="13">
        <v>96146</v>
      </c>
      <c r="AK14" s="13">
        <v>93483</v>
      </c>
      <c r="AL14" s="13">
        <v>2372</v>
      </c>
      <c r="AM14" s="13">
        <v>3740</v>
      </c>
      <c r="AN14" s="13">
        <v>3371</v>
      </c>
      <c r="AO14" s="13">
        <v>4873.0286653288922</v>
      </c>
      <c r="AP14" s="13">
        <v>3646.1351299999951</v>
      </c>
      <c r="AQ14" s="13">
        <v>34016.18590000004</v>
      </c>
    </row>
    <row r="15" spans="2:43" ht="15" x14ac:dyDescent="0.2">
      <c r="B15" s="2" t="s">
        <v>13</v>
      </c>
      <c r="C15" s="13">
        <v>68361</v>
      </c>
      <c r="D15" s="13">
        <v>102744</v>
      </c>
      <c r="E15" s="13">
        <v>159520</v>
      </c>
      <c r="F15" s="13">
        <v>149167</v>
      </c>
      <c r="G15" s="13">
        <v>232353</v>
      </c>
      <c r="H15" s="25">
        <v>121229</v>
      </c>
      <c r="I15" s="25">
        <v>51301</v>
      </c>
      <c r="J15" s="25">
        <v>68528</v>
      </c>
      <c r="K15" s="25">
        <v>87025</v>
      </c>
      <c r="L15" s="25">
        <v>90776</v>
      </c>
      <c r="M15" s="13">
        <v>55951</v>
      </c>
      <c r="N15" s="13">
        <v>72342</v>
      </c>
      <c r="O15" s="13">
        <v>114288</v>
      </c>
      <c r="P15" s="13">
        <v>149145</v>
      </c>
      <c r="Q15" s="13">
        <v>158157</v>
      </c>
      <c r="R15" s="13">
        <v>320054</v>
      </c>
      <c r="S15" s="25">
        <v>123082</v>
      </c>
      <c r="T15" s="25">
        <v>37573</v>
      </c>
      <c r="U15" s="25">
        <v>59609</v>
      </c>
      <c r="V15" s="25">
        <v>81247</v>
      </c>
      <c r="W15" s="60">
        <v>97992</v>
      </c>
      <c r="X15" s="13">
        <v>60182</v>
      </c>
      <c r="Y15" s="13">
        <v>84481</v>
      </c>
      <c r="Z15" s="13">
        <v>114480</v>
      </c>
      <c r="AA15" s="13">
        <v>142922</v>
      </c>
      <c r="AB15" s="13">
        <v>158900</v>
      </c>
      <c r="AC15" s="13">
        <v>274207</v>
      </c>
      <c r="AD15" s="13">
        <v>83252</v>
      </c>
      <c r="AE15" s="13">
        <v>80934</v>
      </c>
      <c r="AF15" s="13">
        <v>71906.1094103293</v>
      </c>
      <c r="AG15" s="25">
        <v>74400</v>
      </c>
      <c r="AH15" s="13">
        <v>58291</v>
      </c>
      <c r="AI15" s="13">
        <v>89041</v>
      </c>
      <c r="AJ15" s="13">
        <v>135794</v>
      </c>
      <c r="AK15" s="13">
        <v>144189</v>
      </c>
      <c r="AL15" s="13">
        <v>190035</v>
      </c>
      <c r="AM15" s="13">
        <v>151332</v>
      </c>
      <c r="AN15" s="13">
        <v>45338</v>
      </c>
      <c r="AO15" s="13">
        <v>74148</v>
      </c>
      <c r="AP15" s="13">
        <v>85268</v>
      </c>
      <c r="AQ15" s="13">
        <v>79765</v>
      </c>
    </row>
    <row r="17" spans="2:43" x14ac:dyDescent="0.2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f>V11+V12-V13</f>
        <v>99433.999999999884</v>
      </c>
      <c r="W17" s="62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2:43" x14ac:dyDescent="0.2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62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21" spans="2:43" ht="18.75" customHeight="1" x14ac:dyDescent="0.2">
      <c r="B21" s="4" t="s">
        <v>14</v>
      </c>
      <c r="C21" s="9" t="s">
        <v>26</v>
      </c>
      <c r="D21" s="9" t="str">
        <f>D10</f>
        <v>31.12.2017</v>
      </c>
      <c r="E21" s="9" t="str">
        <f>E10</f>
        <v>31.12.2018</v>
      </c>
      <c r="F21" s="9" t="str">
        <f>F10</f>
        <v>31.12.2019</v>
      </c>
      <c r="G21" s="15" t="s">
        <v>42</v>
      </c>
      <c r="H21" s="26">
        <v>44561</v>
      </c>
      <c r="I21" s="26">
        <v>44926</v>
      </c>
      <c r="J21" s="26">
        <v>45291</v>
      </c>
      <c r="K21" s="26">
        <v>45657</v>
      </c>
      <c r="L21" s="26">
        <v>46022</v>
      </c>
      <c r="M21" s="10" t="s">
        <v>23</v>
      </c>
      <c r="N21" s="10" t="s">
        <v>27</v>
      </c>
      <c r="O21" s="10" t="s">
        <v>31</v>
      </c>
      <c r="P21" s="10" t="str">
        <f>P10</f>
        <v>31.03.2019</v>
      </c>
      <c r="Q21" s="10" t="str">
        <f>Q10</f>
        <v>31.03.2020</v>
      </c>
      <c r="R21" s="10" t="str">
        <f t="shared" ref="R21" si="0">R10</f>
        <v>31.03.2021</v>
      </c>
      <c r="S21" s="54" t="str">
        <f t="shared" ref="S21" si="1">S10</f>
        <v>31.03.2022</v>
      </c>
      <c r="T21" s="54" t="str">
        <f t="shared" ref="T21" si="2">T10</f>
        <v>31.03.2023</v>
      </c>
      <c r="U21" s="54" t="str">
        <f t="shared" ref="U21" si="3">U10</f>
        <v>31.03.2024</v>
      </c>
      <c r="V21" s="54" t="str">
        <f>V10</f>
        <v>31.03.2025</v>
      </c>
      <c r="W21" s="61" t="s">
        <v>70</v>
      </c>
      <c r="X21" s="10" t="s">
        <v>24</v>
      </c>
      <c r="Y21" s="10" t="s">
        <v>28</v>
      </c>
      <c r="Z21" s="10" t="s">
        <v>32</v>
      </c>
      <c r="AA21" s="10" t="s">
        <v>36</v>
      </c>
      <c r="AB21" s="16">
        <v>44012</v>
      </c>
      <c r="AC21" s="16">
        <v>44377</v>
      </c>
      <c r="AD21" s="16">
        <v>44742</v>
      </c>
      <c r="AE21" s="16">
        <v>45107</v>
      </c>
      <c r="AF21" s="16">
        <v>45473</v>
      </c>
      <c r="AG21" s="54">
        <v>45838</v>
      </c>
      <c r="AH21" s="9" t="s">
        <v>25</v>
      </c>
      <c r="AI21" s="9" t="s">
        <v>29</v>
      </c>
      <c r="AJ21" s="9" t="s">
        <v>33</v>
      </c>
      <c r="AK21" s="9" t="s">
        <v>37</v>
      </c>
      <c r="AL21" s="17">
        <v>44104</v>
      </c>
      <c r="AM21" s="17">
        <v>44469</v>
      </c>
      <c r="AN21" s="17">
        <v>44834</v>
      </c>
      <c r="AO21" s="17">
        <v>45199</v>
      </c>
      <c r="AP21" s="17">
        <v>45565</v>
      </c>
      <c r="AQ21" s="17">
        <v>45930</v>
      </c>
    </row>
    <row r="22" spans="2:43" x14ac:dyDescent="0.2">
      <c r="B22" s="5" t="s">
        <v>15</v>
      </c>
      <c r="C22" s="72">
        <f t="shared" ref="C22" si="4">C9/C5</f>
        <v>5.6303136298280293E-2</v>
      </c>
      <c r="D22" s="72">
        <f t="shared" ref="D22:E22" si="5">D9/D5</f>
        <v>1.783460340646335E-2</v>
      </c>
      <c r="E22" s="72">
        <f t="shared" si="5"/>
        <v>1.7173711376989129E-2</v>
      </c>
      <c r="F22" s="72">
        <f t="shared" ref="F22:G22" si="6">F9/F5</f>
        <v>-3.7630483841681458E-3</v>
      </c>
      <c r="G22" s="72">
        <f t="shared" si="6"/>
        <v>0.51007647038939596</v>
      </c>
      <c r="H22" s="72">
        <f t="shared" ref="H22:I22" si="7">H9/H5</f>
        <v>0.25753452255450404</v>
      </c>
      <c r="I22" s="72">
        <f t="shared" si="7"/>
        <v>-0.35167148376441443</v>
      </c>
      <c r="J22" s="72">
        <f t="shared" ref="J22" si="8">J9/J5</f>
        <v>-4.868418808520799E-2</v>
      </c>
      <c r="K22" s="72">
        <f t="shared" ref="K22:L22" si="9">K9/K5</f>
        <v>9.1858591742459708E-2</v>
      </c>
      <c r="L22" s="72">
        <f t="shared" si="9"/>
        <v>5.110279774842557E-2</v>
      </c>
      <c r="M22" s="72">
        <f t="shared" ref="M22:N22" si="10">M9/M5</f>
        <v>4.6917860087844772E-2</v>
      </c>
      <c r="N22" s="72">
        <f t="shared" si="10"/>
        <v>2.7994455467072539E-3</v>
      </c>
      <c r="O22" s="72">
        <f t="shared" ref="O22:P22" si="11">O9/O5</f>
        <v>5.5996319280015264E-2</v>
      </c>
      <c r="P22" s="72">
        <f t="shared" si="11"/>
        <v>-2.9127335137632847E-2</v>
      </c>
      <c r="Q22" s="72">
        <f t="shared" ref="Q22:S22" si="12">Q9/Q5</f>
        <v>0.10176404156371903</v>
      </c>
      <c r="R22" s="72">
        <f t="shared" si="12"/>
        <v>0.51957784368179483</v>
      </c>
      <c r="S22" s="72">
        <f t="shared" si="12"/>
        <v>5.5776805091743452E-2</v>
      </c>
      <c r="T22" s="72">
        <f t="shared" ref="T22:U22" si="13">T9/T5</f>
        <v>-0.1593505019332411</v>
      </c>
      <c r="U22" s="72">
        <f t="shared" si="13"/>
        <v>8.23206825177389E-2</v>
      </c>
      <c r="V22" s="72">
        <f t="shared" ref="V22" si="14">V9/V5</f>
        <v>0.20729568097311868</v>
      </c>
      <c r="W22" s="68">
        <f t="shared" ref="W22" si="15">W9/W5</f>
        <v>8.8718149422209402E-2</v>
      </c>
      <c r="X22" s="72">
        <f t="shared" ref="X22:Y22" si="16">X9/X5</f>
        <v>5.6179425520821176E-2</v>
      </c>
      <c r="Y22" s="72">
        <f t="shared" si="16"/>
        <v>7.6072248439845698E-3</v>
      </c>
      <c r="Z22" s="72">
        <f t="shared" ref="Z22:AA22" si="17">Z9/Z5</f>
        <v>3.1874598396969801E-2</v>
      </c>
      <c r="AA22" s="72">
        <f t="shared" si="17"/>
        <v>-6.6209735355222026E-3</v>
      </c>
      <c r="AB22" s="72">
        <f t="shared" ref="AB22:AC22" si="18">AB9/AB5</f>
        <v>0.39993978686626974</v>
      </c>
      <c r="AC22" s="72">
        <f t="shared" si="18"/>
        <v>0.36824123569542788</v>
      </c>
      <c r="AD22" s="72">
        <f t="shared" ref="AD22" si="19">AD9/AD5</f>
        <v>-7.6867685510144156E-3</v>
      </c>
      <c r="AE22" s="72">
        <f t="shared" ref="AE22" si="20">AE9/AE5</f>
        <v>-4.0298654007880436E-2</v>
      </c>
      <c r="AF22" s="72">
        <f t="shared" ref="AF22:AG22" si="21">AF9/AF5</f>
        <v>3.5030968779057856E-2</v>
      </c>
      <c r="AG22" s="72">
        <f t="shared" si="21"/>
        <v>7.3485436959943903E-2</v>
      </c>
      <c r="AH22" s="72">
        <f t="shared" ref="AH22:AI22" si="22">AH9/AH5</f>
        <v>6.2749830687992336E-2</v>
      </c>
      <c r="AI22" s="72">
        <f t="shared" si="22"/>
        <v>1.4964710483741933E-2</v>
      </c>
      <c r="AJ22" s="72">
        <f t="shared" ref="AJ22:AK22" si="23">AJ9/AJ5</f>
        <v>2.5493415355626218E-2</v>
      </c>
      <c r="AK22" s="72">
        <f t="shared" si="23"/>
        <v>-2.4699886440159927E-3</v>
      </c>
      <c r="AL22" s="72">
        <f t="shared" ref="AL22:AM22" si="24">AL9/AL5</f>
        <v>0.49660901082612213</v>
      </c>
      <c r="AM22" s="72">
        <f t="shared" si="24"/>
        <v>0.30359154074213124</v>
      </c>
      <c r="AN22" s="72">
        <f t="shared" ref="AN22" si="25">AN9/AN5</f>
        <v>3.7653763258698743E-2</v>
      </c>
      <c r="AO22" s="72">
        <f t="shared" ref="AO22:AP22" si="26">AO9/AO5</f>
        <v>-8.3822477548564353E-2</v>
      </c>
      <c r="AP22" s="72">
        <f t="shared" si="26"/>
        <v>-4.1616024979277168E-2</v>
      </c>
      <c r="AQ22" s="72">
        <f t="shared" ref="AQ22" si="27">AQ9/AQ5</f>
        <v>5.9230557593543655E-2</v>
      </c>
    </row>
    <row r="23" spans="2:43" ht="13.15" customHeight="1" x14ac:dyDescent="0.2">
      <c r="B23" s="6" t="s">
        <v>16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69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</row>
    <row r="24" spans="2:43" x14ac:dyDescent="0.2">
      <c r="B24" s="5" t="s">
        <v>17</v>
      </c>
      <c r="C24" s="74">
        <f t="shared" ref="C24" si="28">C12/C15</f>
        <v>1.8091894501250714</v>
      </c>
      <c r="D24" s="74">
        <f t="shared" ref="D24:E24" si="29">D12/D15</f>
        <v>1.3947675776687689</v>
      </c>
      <c r="E24" s="74">
        <f t="shared" si="29"/>
        <v>1.209315446339017</v>
      </c>
      <c r="F24" s="74">
        <f t="shared" ref="F24:G24" si="30">F12/F15</f>
        <v>1.2808462997848049</v>
      </c>
      <c r="G24" s="74">
        <f t="shared" si="30"/>
        <v>4.7148907050909603</v>
      </c>
      <c r="H24" s="74">
        <f t="shared" ref="H24:I24" si="31">H12/H15</f>
        <v>7.5408606851495925</v>
      </c>
      <c r="I24" s="74">
        <f t="shared" si="31"/>
        <v>13.597317791076197</v>
      </c>
      <c r="J24" s="74">
        <f t="shared" ref="J24" si="32">J12/J15</f>
        <v>8.5401003969180476</v>
      </c>
      <c r="K24" s="74">
        <f t="shared" ref="K24:L24" si="33">K12/K15</f>
        <v>7.2929409226314288</v>
      </c>
      <c r="L24" s="74">
        <f t="shared" si="33"/>
        <v>5.4402044593284566</v>
      </c>
      <c r="M24" s="74">
        <f t="shared" ref="M24:N24" si="34">M12/M15</f>
        <v>1.7059391253060714</v>
      </c>
      <c r="N24" s="74">
        <f t="shared" si="34"/>
        <v>1.8035580990296094</v>
      </c>
      <c r="O24" s="74">
        <f t="shared" ref="O24:P24" si="35">O12/O15</f>
        <v>1.3548754024919503</v>
      </c>
      <c r="P24" s="74">
        <f t="shared" si="35"/>
        <v>1.20217238258071</v>
      </c>
      <c r="Q24" s="74">
        <f t="shared" ref="Q24:S24" si="36">Q12/Q15</f>
        <v>1.3652067249631694</v>
      </c>
      <c r="R24" s="74">
        <f t="shared" si="36"/>
        <v>4.4396633068169749</v>
      </c>
      <c r="S24" s="74">
        <f t="shared" si="36"/>
        <v>7.4172421637607453</v>
      </c>
      <c r="T24" s="74">
        <f t="shared" ref="T24:U24" si="37">T12/T15</f>
        <v>17.129002209033082</v>
      </c>
      <c r="U24" s="74">
        <f t="shared" si="37"/>
        <v>9.6022077203106893</v>
      </c>
      <c r="V24" s="74">
        <f t="shared" ref="V24" si="38">V12/V15</f>
        <v>7.6445608575085835</v>
      </c>
      <c r="W24" s="70">
        <f t="shared" ref="W24" si="39">W12/W15</f>
        <v>5.100467385092661</v>
      </c>
      <c r="X24" s="74">
        <f t="shared" ref="X24:Y24" si="40">X12/X15</f>
        <v>1.655644544880529</v>
      </c>
      <c r="Y24" s="74">
        <f t="shared" si="40"/>
        <v>1.5639256164107906</v>
      </c>
      <c r="Z24" s="74">
        <f t="shared" ref="Z24:AA24" si="41">Z12/Z15</f>
        <v>1.4108927323549965</v>
      </c>
      <c r="AA24" s="74">
        <f t="shared" si="41"/>
        <v>1.2205958494843341</v>
      </c>
      <c r="AB24" s="74">
        <f t="shared" ref="AB24:AC24" si="42">AB12/AB15</f>
        <v>2.5856073001887978</v>
      </c>
      <c r="AC24" s="74">
        <f t="shared" si="42"/>
        <v>5.2236594981163869</v>
      </c>
      <c r="AD24" s="74">
        <f t="shared" ref="AD24:AE24" si="43">AD12/AD15</f>
        <v>9.6391558160764905</v>
      </c>
      <c r="AE24" s="74">
        <f t="shared" si="43"/>
        <v>7.7126918229668622</v>
      </c>
      <c r="AF24" s="74">
        <f t="shared" ref="AF24" si="44">AF12/AF15</f>
        <v>8.2083706772656129</v>
      </c>
      <c r="AG24" s="74">
        <f t="shared" ref="AG24" si="45">AG12/AG15</f>
        <v>8.0429617801881719</v>
      </c>
      <c r="AH24" s="74">
        <f t="shared" ref="AH24:AI24" si="46">AH12/AH15</f>
        <v>2.2543960474172686</v>
      </c>
      <c r="AI24" s="74">
        <f t="shared" si="46"/>
        <v>1.5369773475140664</v>
      </c>
      <c r="AJ24" s="74">
        <f t="shared" ref="AJ24:AK24" si="47">AJ12/AJ15</f>
        <v>1.3386894855442804</v>
      </c>
      <c r="AK24" s="74">
        <f t="shared" si="47"/>
        <v>1.2332702217228777</v>
      </c>
      <c r="AL24" s="74">
        <f t="shared" ref="AL24:AM24" si="48">AL12/AL15</f>
        <v>3.713936906359355</v>
      </c>
      <c r="AM24" s="74">
        <f t="shared" si="48"/>
        <v>6.4885946131683978</v>
      </c>
      <c r="AN24" s="74">
        <f t="shared" ref="AN24" si="49">AN12/AN15</f>
        <v>17.183179672680755</v>
      </c>
      <c r="AO24" s="74">
        <f t="shared" ref="AO24:AP24" si="50">AO12/AO15</f>
        <v>8.095633058207909</v>
      </c>
      <c r="AP24" s="74">
        <f t="shared" si="50"/>
        <v>6.9716775343622457</v>
      </c>
      <c r="AQ24" s="74">
        <f t="shared" ref="AQ24" si="51">AQ12/AQ15</f>
        <v>6.9533253933429453</v>
      </c>
    </row>
    <row r="25" spans="2:43" ht="13.15" customHeight="1" x14ac:dyDescent="0.2">
      <c r="B25" s="6" t="s">
        <v>18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1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</row>
    <row r="26" spans="2:43" x14ac:dyDescent="0.2">
      <c r="B26" s="5" t="s">
        <v>19</v>
      </c>
      <c r="C26" s="74">
        <f t="shared" ref="C26" si="52">(C11+C12-C13)/(C11+C12)</f>
        <v>0.40600718784129014</v>
      </c>
      <c r="D26" s="74">
        <f t="shared" ref="D26:E26" si="53">(D11+D12-D13)/(D11+D12)</f>
        <v>0.58529126549837229</v>
      </c>
      <c r="E26" s="74">
        <f t="shared" si="53"/>
        <v>0.65950143836308428</v>
      </c>
      <c r="F26" s="74">
        <f t="shared" ref="F26:G26" si="54">(F11+F12-F13)/(F11+F12)</f>
        <v>0.65229848646663791</v>
      </c>
      <c r="G26" s="74">
        <f t="shared" si="54"/>
        <v>0.19093283859919088</v>
      </c>
      <c r="H26" s="74">
        <f t="shared" ref="H26:I26" si="55">(H11+H12-H13)/(H11+H12)</f>
        <v>0.11122502275861587</v>
      </c>
      <c r="I26" s="74">
        <f t="shared" si="55"/>
        <v>6.8181314561966563E-2</v>
      </c>
      <c r="J26" s="74">
        <f t="shared" ref="J26" si="56">(J11+J12-J13)/(J11+J12)</f>
        <v>0.10931994305568248</v>
      </c>
      <c r="K26" s="74">
        <f t="shared" ref="K26:L26" si="57">(K11+K12-K13)/(K11+K12)</f>
        <v>0.11335625759509926</v>
      </c>
      <c r="L26" s="74">
        <f t="shared" si="57"/>
        <v>0.12447343468258409</v>
      </c>
      <c r="M26" s="74">
        <f t="shared" ref="M26:N26" si="58">(M11+M12-M13)/(M11+M12)</f>
        <v>0.54384871536370027</v>
      </c>
      <c r="N26" s="74">
        <f t="shared" si="58"/>
        <v>0.44678867950139128</v>
      </c>
      <c r="O26" s="74">
        <f t="shared" ref="O26:P26" si="59">(O11+O12-O13)/(O11+O12)</f>
        <v>0.60309244455299527</v>
      </c>
      <c r="P26" s="74">
        <f t="shared" si="59"/>
        <v>0.65364511468597308</v>
      </c>
      <c r="Q26" s="74">
        <f t="shared" ref="Q26:S26" si="60">(Q11+Q12-Q13)/(Q11+Q12)</f>
        <v>0.62312242073939828</v>
      </c>
      <c r="R26" s="74">
        <f t="shared" si="60"/>
        <v>0.2036359649680699</v>
      </c>
      <c r="S26" s="74">
        <f t="shared" si="60"/>
        <v>0.10874869239285245</v>
      </c>
      <c r="T26" s="74">
        <f t="shared" ref="T26:U26" si="61">(T11+T12-T13)/(T11+T12)</f>
        <v>6.3920687427066955E-2</v>
      </c>
      <c r="U26" s="74">
        <f t="shared" si="61"/>
        <v>0.10119218661200605</v>
      </c>
      <c r="V26" s="74">
        <f t="shared" ref="V26" si="62">(V11+V12-V13)/(V11+V12)</f>
        <v>9.7746984789517613E-2</v>
      </c>
      <c r="W26" s="70">
        <f t="shared" ref="W26" si="63">(W11+W12-W13)/(W11+W12)</f>
        <v>0.12222433336020236</v>
      </c>
      <c r="X26" s="74">
        <f t="shared" ref="X26:Y26" si="64">(X11+X12-X13)/(X11+X12)</f>
        <v>0.52922570054167217</v>
      </c>
      <c r="Y26" s="74">
        <f t="shared" si="64"/>
        <v>0.49551603131279803</v>
      </c>
      <c r="Z26" s="74">
        <f t="shared" ref="Z26:AA26" si="65">(Z11+Z12-Z13)/(Z11+Z12)</f>
        <v>0.62594145776235488</v>
      </c>
      <c r="AA26" s="74">
        <f t="shared" si="65"/>
        <v>0.64421122699235878</v>
      </c>
      <c r="AB26" s="74">
        <f t="shared" ref="AB26:AC26" si="66">(AB11+AB12-AB13)/(AB11+AB12)</f>
        <v>0.41575838076956839</v>
      </c>
      <c r="AC26" s="74">
        <f t="shared" si="66"/>
        <v>0.17378217092207418</v>
      </c>
      <c r="AD26" s="74">
        <f t="shared" ref="AD26:AE26" si="67">(AD11+AD12-AD13)/(AD11+AD12)</f>
        <v>8.1042545240600325E-2</v>
      </c>
      <c r="AE26" s="74">
        <f t="shared" si="67"/>
        <v>0.11567092139858803</v>
      </c>
      <c r="AF26" s="74">
        <f t="shared" ref="AF26:AG26" si="68">(AF11+AF12-AF13)/(AF11+AF12)</f>
        <v>0.120299805338774</v>
      </c>
      <c r="AG26" s="76">
        <f t="shared" si="68"/>
        <v>0.11019037893103892</v>
      </c>
      <c r="AH26" s="74">
        <f t="shared" ref="AH26:AI26" si="69">(AH11+AH12-AH13)/(AH11+AH12)</f>
        <v>0.43356826527098019</v>
      </c>
      <c r="AI26" s="74">
        <f t="shared" si="69"/>
        <v>0.53428765396178834</v>
      </c>
      <c r="AJ26" s="74">
        <f t="shared" ref="AJ26:AK26" si="70">(AJ11+AJ12-AJ13)/(AJ11+AJ12)</f>
        <v>0.6512152979039354</v>
      </c>
      <c r="AK26" s="74">
        <f t="shared" si="70"/>
        <v>0.6406853445797992</v>
      </c>
      <c r="AL26" s="74">
        <f t="shared" ref="AL26:AM26" si="71">(AL11+AL12-AL13)/(AL11+AL12)</f>
        <v>0.23217892749591257</v>
      </c>
      <c r="AM26" s="74">
        <f t="shared" si="71"/>
        <v>0.13342874185562684</v>
      </c>
      <c r="AN26" s="74">
        <f t="shared" ref="AN26" si="72">(AN11+AN12-AN13)/(AN11+AN12)</f>
        <v>5.452644100262654E-2</v>
      </c>
      <c r="AO26" s="74">
        <f t="shared" ref="AO26:AP26" si="73">(AO11+AO12-AO13)/(AO11+AO12)</f>
        <v>0.10480955024765135</v>
      </c>
      <c r="AP26" s="74">
        <f t="shared" si="73"/>
        <v>0.12755203682598368</v>
      </c>
      <c r="AQ26" s="74">
        <f t="shared" ref="AQ26" si="74">(AQ11+AQ12-AQ13)/(AQ11+AQ12)</f>
        <v>0.11334642978819207</v>
      </c>
    </row>
    <row r="27" spans="2:43" ht="13.15" customHeight="1" x14ac:dyDescent="0.2">
      <c r="B27" s="6" t="s">
        <v>20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1"/>
      <c r="X27" s="75"/>
      <c r="Y27" s="75"/>
      <c r="Z27" s="75"/>
      <c r="AA27" s="75"/>
      <c r="AB27" s="75"/>
      <c r="AC27" s="75"/>
      <c r="AD27" s="75"/>
      <c r="AE27" s="75"/>
      <c r="AF27" s="75"/>
      <c r="AG27" s="77"/>
      <c r="AH27" s="75"/>
      <c r="AI27" s="75"/>
      <c r="AJ27" s="75"/>
      <c r="AK27" s="75"/>
      <c r="AL27" s="75"/>
      <c r="AM27" s="75"/>
      <c r="AN27" s="75"/>
      <c r="AO27" s="75"/>
      <c r="AP27" s="75"/>
      <c r="AQ27" s="75"/>
    </row>
    <row r="28" spans="2:43" x14ac:dyDescent="0.2">
      <c r="B28" s="5" t="s">
        <v>21</v>
      </c>
      <c r="C28" s="72">
        <f t="shared" ref="C28" si="75">C9/(C11+C12)</f>
        <v>7.1402110165455057E-2</v>
      </c>
      <c r="D28" s="72">
        <f t="shared" ref="D28:E28" si="76">D9/(D11+D12)</f>
        <v>1.8577266745168665E-2</v>
      </c>
      <c r="E28" s="72">
        <f t="shared" si="76"/>
        <v>1.9195899202918202E-2</v>
      </c>
      <c r="F28" s="72">
        <f t="shared" ref="F28:G28" si="77">F9/(F11+F12)</f>
        <v>-5.2519840397609588E-3</v>
      </c>
      <c r="G28" s="72">
        <f t="shared" si="77"/>
        <v>0.72563429177731997</v>
      </c>
      <c r="H28" s="72">
        <f t="shared" ref="H28:I28" si="78">H9/(H11+H12)</f>
        <v>0.345241800107565</v>
      </c>
      <c r="I28" s="72">
        <f t="shared" si="78"/>
        <v>-0.17615329785387437</v>
      </c>
      <c r="J28" s="72">
        <f t="shared" ref="J28" si="79">J9/(J11+J12)</f>
        <v>-2.3658707908821353E-2</v>
      </c>
      <c r="K28" s="72">
        <f t="shared" ref="K28:L28" si="80">K9/(K11+K12)</f>
        <v>4.7757600849501071E-2</v>
      </c>
      <c r="L28" s="72">
        <f t="shared" si="80"/>
        <v>2.8506419822172481E-2</v>
      </c>
      <c r="M28" s="72">
        <f t="shared" ref="M28:N28" si="81">M9/(M11+M12)</f>
        <v>1.7034796688357317E-2</v>
      </c>
      <c r="N28" s="72">
        <f t="shared" si="81"/>
        <v>9.3206343460851076E-4</v>
      </c>
      <c r="O28" s="72">
        <f t="shared" ref="O28:P28" si="82">O9/(O11+O12)</f>
        <v>1.5625048926130154E-2</v>
      </c>
      <c r="P28" s="72">
        <f t="shared" si="82"/>
        <v>-9.5504006839493751E-3</v>
      </c>
      <c r="Q28" s="72">
        <f t="shared" ref="Q28:S28" si="83">Q9/(Q11+Q12)</f>
        <v>5.0538200609838234E-2</v>
      </c>
      <c r="R28" s="72">
        <f t="shared" si="83"/>
        <v>0.17361024040083564</v>
      </c>
      <c r="S28" s="72">
        <f t="shared" si="83"/>
        <v>5.8198048729905544E-3</v>
      </c>
      <c r="T28" s="72">
        <f t="shared" ref="T28:U28" si="84">T9/(T11+T12)</f>
        <v>-1.7329372848173902E-2</v>
      </c>
      <c r="U28" s="72">
        <f t="shared" si="84"/>
        <v>1.1470618911089402E-2</v>
      </c>
      <c r="V28" s="72">
        <f t="shared" ref="V28" si="85">V9/(V11+V12)</f>
        <v>3.0087716107697258E-2</v>
      </c>
      <c r="W28" s="68">
        <f t="shared" ref="W28" si="86">W9/(W11+W12)</f>
        <v>1.2399097200631039E-2</v>
      </c>
      <c r="X28" s="72">
        <f t="shared" ref="X28:Y28" si="87">X9/(X11+X12)</f>
        <v>4.1291776535929393E-2</v>
      </c>
      <c r="Y28" s="72">
        <f t="shared" si="87"/>
        <v>4.8417435418425187E-3</v>
      </c>
      <c r="Z28" s="72">
        <f t="shared" ref="Z28:AA28" si="88">Z9/(Z11+Z12)</f>
        <v>1.697550783935256E-2</v>
      </c>
      <c r="AA28" s="72">
        <f t="shared" si="88"/>
        <v>-4.6513150536197055E-3</v>
      </c>
      <c r="AB28" s="72">
        <f t="shared" ref="AB28:AC28" si="89">AB9/(AB11+AB12)</f>
        <v>0.38281993994630609</v>
      </c>
      <c r="AC28" s="72">
        <f t="shared" si="89"/>
        <v>0.23640681660520066</v>
      </c>
      <c r="AD28" s="72">
        <f t="shared" ref="AD28:AE28" si="90">AD9/(AD11+AD12)</f>
        <v>-1.7227426313385608E-3</v>
      </c>
      <c r="AE28" s="72">
        <f t="shared" si="90"/>
        <v>-9.3945117739903383E-3</v>
      </c>
      <c r="AF28" s="72">
        <f t="shared" ref="AF28:AG28" si="91">AF9/(AF11+AF12)</f>
        <v>9.2503097828970718E-3</v>
      </c>
      <c r="AG28" s="72">
        <f t="shared" si="91"/>
        <v>2.1342884723465894E-2</v>
      </c>
      <c r="AH28" s="72">
        <f t="shared" ref="AH28:AI28" si="92">AH9/(AH11+AH12)</f>
        <v>5.9774251912358904E-2</v>
      </c>
      <c r="AI28" s="72">
        <f t="shared" si="92"/>
        <v>1.3061778682959945E-2</v>
      </c>
      <c r="AJ28" s="72">
        <f t="shared" ref="AJ28:AK28" si="93">AJ9/(AJ11+AJ12)</f>
        <v>2.0314768505484436E-2</v>
      </c>
      <c r="AK28" s="72">
        <f t="shared" si="93"/>
        <v>-2.5973483007488934E-3</v>
      </c>
      <c r="AL28" s="72">
        <f t="shared" ref="AL28:AM28" si="94">AL9/(AL11+AL12)</f>
        <v>0.65686650827951487</v>
      </c>
      <c r="AM28" s="72">
        <f t="shared" si="94"/>
        <v>0.33684644970799327</v>
      </c>
      <c r="AN28" s="72">
        <f t="shared" ref="AN28" si="95">AN9/(AN11+AN12)</f>
        <v>1.2573294457709402E-2</v>
      </c>
      <c r="AO28" s="72">
        <f t="shared" ref="AO28:AP28" si="96">AO9/(AO11+AO12)</f>
        <v>-2.9383846645214828E-2</v>
      </c>
      <c r="AP28" s="72">
        <f t="shared" si="96"/>
        <v>-1.655126523587095E-2</v>
      </c>
      <c r="AQ28" s="72">
        <f t="shared" ref="AQ28" si="97">AQ9/(AQ11+AQ12)</f>
        <v>2.573533074193542E-2</v>
      </c>
    </row>
    <row r="29" spans="2:43" ht="13.15" customHeight="1" x14ac:dyDescent="0.2">
      <c r="B29" s="6" t="s">
        <v>22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69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</row>
    <row r="32" spans="2:43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63"/>
      <c r="X32" s="7"/>
      <c r="Y32" s="7"/>
      <c r="Z32" s="7"/>
      <c r="AA32" s="7"/>
      <c r="AB32" s="7"/>
      <c r="AC32" s="7"/>
      <c r="AD32" s="7"/>
      <c r="AE32" s="7"/>
      <c r="AF32" s="7"/>
      <c r="AG32" s="7"/>
    </row>
  </sheetData>
  <mergeCells count="164">
    <mergeCell ref="L28:L29"/>
    <mergeCell ref="AQ22:AQ23"/>
    <mergeCell ref="AQ24:AQ25"/>
    <mergeCell ref="AQ26:AQ27"/>
    <mergeCell ref="AQ28:AQ29"/>
    <mergeCell ref="AH28:AH29"/>
    <mergeCell ref="AD22:AD23"/>
    <mergeCell ref="AD24:AD25"/>
    <mergeCell ref="AD26:AD27"/>
    <mergeCell ref="AE28:AE29"/>
    <mergeCell ref="AG28:AG29"/>
    <mergeCell ref="AO24:AO25"/>
    <mergeCell ref="AO26:AO27"/>
    <mergeCell ref="AO28:AO29"/>
    <mergeCell ref="AI22:AI23"/>
    <mergeCell ref="AI24:AI25"/>
    <mergeCell ref="AI26:AI27"/>
    <mergeCell ref="AI28:AI29"/>
    <mergeCell ref="AK22:AK23"/>
    <mergeCell ref="AK24:AK25"/>
    <mergeCell ref="AK26:AK27"/>
    <mergeCell ref="AK28:AK29"/>
    <mergeCell ref="AJ28:AJ29"/>
    <mergeCell ref="AM28:AM29"/>
    <mergeCell ref="AL28:AL29"/>
    <mergeCell ref="AA28:AA29"/>
    <mergeCell ref="AC28:AC29"/>
    <mergeCell ref="AB22:AB23"/>
    <mergeCell ref="AB24:AB25"/>
    <mergeCell ref="AB26:AB27"/>
    <mergeCell ref="AB28:AB29"/>
    <mergeCell ref="AD28:AD29"/>
    <mergeCell ref="AF24:AF25"/>
    <mergeCell ref="AF26:AF27"/>
    <mergeCell ref="AF28:AF29"/>
    <mergeCell ref="AN22:AN23"/>
    <mergeCell ref="AN24:AN25"/>
    <mergeCell ref="AN26:AN27"/>
    <mergeCell ref="AN28:AN29"/>
    <mergeCell ref="C26:C27"/>
    <mergeCell ref="C28:C29"/>
    <mergeCell ref="Y26:Y27"/>
    <mergeCell ref="Y28:Y29"/>
    <mergeCell ref="Z22:Z23"/>
    <mergeCell ref="Z24:Z25"/>
    <mergeCell ref="Z26:Z27"/>
    <mergeCell ref="Z28:Z29"/>
    <mergeCell ref="D22:D23"/>
    <mergeCell ref="D24:D25"/>
    <mergeCell ref="D26:D27"/>
    <mergeCell ref="D28:D29"/>
    <mergeCell ref="O28:O29"/>
    <mergeCell ref="M28:M29"/>
    <mergeCell ref="E24:E25"/>
    <mergeCell ref="E26:E27"/>
    <mergeCell ref="E28:E29"/>
    <mergeCell ref="N26:N27"/>
    <mergeCell ref="N28:N29"/>
    <mergeCell ref="M22:M23"/>
    <mergeCell ref="F28:F29"/>
    <mergeCell ref="G26:G27"/>
    <mergeCell ref="G28:G29"/>
    <mergeCell ref="H22:H23"/>
    <mergeCell ref="H24:H25"/>
    <mergeCell ref="H26:H27"/>
    <mergeCell ref="H28:H29"/>
    <mergeCell ref="I26:I27"/>
    <mergeCell ref="I28:I29"/>
    <mergeCell ref="I22:I23"/>
    <mergeCell ref="I24:I25"/>
    <mergeCell ref="P28:P29"/>
    <mergeCell ref="J28:J29"/>
    <mergeCell ref="K22:K23"/>
    <mergeCell ref="K24:K25"/>
    <mergeCell ref="K26:K27"/>
    <mergeCell ref="K28:K29"/>
    <mergeCell ref="X28:X29"/>
    <mergeCell ref="X26:X27"/>
    <mergeCell ref="Q26:Q27"/>
    <mergeCell ref="Q28:Q29"/>
    <mergeCell ref="R28:R29"/>
    <mergeCell ref="S28:S29"/>
    <mergeCell ref="R26:R27"/>
    <mergeCell ref="S26:S27"/>
    <mergeCell ref="T26:T27"/>
    <mergeCell ref="T28:T29"/>
    <mergeCell ref="U22:U23"/>
    <mergeCell ref="U24:U25"/>
    <mergeCell ref="U26:U27"/>
    <mergeCell ref="U28:U29"/>
    <mergeCell ref="R24:R25"/>
    <mergeCell ref="S24:S25"/>
    <mergeCell ref="T22:T23"/>
    <mergeCell ref="J22:J23"/>
    <mergeCell ref="F22:F23"/>
    <mergeCell ref="F24:F25"/>
    <mergeCell ref="O26:O27"/>
    <mergeCell ref="P24:P25"/>
    <mergeCell ref="P26:P27"/>
    <mergeCell ref="T24:T25"/>
    <mergeCell ref="J26:J27"/>
    <mergeCell ref="AE26:AE27"/>
    <mergeCell ref="AL22:AL23"/>
    <mergeCell ref="AL24:AL25"/>
    <mergeCell ref="AL26:AL27"/>
    <mergeCell ref="AA22:AA23"/>
    <mergeCell ref="AA24:AA25"/>
    <mergeCell ref="AF22:AF23"/>
    <mergeCell ref="V26:V27"/>
    <mergeCell ref="AG24:AG25"/>
    <mergeCell ref="M26:M27"/>
    <mergeCell ref="AA26:AA27"/>
    <mergeCell ref="L22:L23"/>
    <mergeCell ref="L24:L25"/>
    <mergeCell ref="L26:L27"/>
    <mergeCell ref="F26:F27"/>
    <mergeCell ref="AE24:AE25"/>
    <mergeCell ref="AG22:AG23"/>
    <mergeCell ref="AG26:AG27"/>
    <mergeCell ref="AO22:AO23"/>
    <mergeCell ref="C22:C23"/>
    <mergeCell ref="E22:E23"/>
    <mergeCell ref="C24:C25"/>
    <mergeCell ref="X22:X23"/>
    <mergeCell ref="X24:X25"/>
    <mergeCell ref="M24:M25"/>
    <mergeCell ref="N22:N23"/>
    <mergeCell ref="N24:N25"/>
    <mergeCell ref="O22:O23"/>
    <mergeCell ref="O24:O25"/>
    <mergeCell ref="P22:P23"/>
    <mergeCell ref="Q22:Q23"/>
    <mergeCell ref="Q24:Q25"/>
    <mergeCell ref="G22:G23"/>
    <mergeCell ref="G24:G25"/>
    <mergeCell ref="R22:R23"/>
    <mergeCell ref="S22:S23"/>
    <mergeCell ref="V22:V23"/>
    <mergeCell ref="V24:V25"/>
    <mergeCell ref="J24:J25"/>
    <mergeCell ref="W22:W23"/>
    <mergeCell ref="W24:W25"/>
    <mergeCell ref="W26:W27"/>
    <mergeCell ref="W28:W29"/>
    <mergeCell ref="V28:V29"/>
    <mergeCell ref="AP22:AP23"/>
    <mergeCell ref="AP24:AP25"/>
    <mergeCell ref="AP26:AP27"/>
    <mergeCell ref="AP28:AP29"/>
    <mergeCell ref="Y22:Y23"/>
    <mergeCell ref="Y24:Y25"/>
    <mergeCell ref="AC22:AC23"/>
    <mergeCell ref="AC24:AC25"/>
    <mergeCell ref="AC26:AC27"/>
    <mergeCell ref="AM22:AM23"/>
    <mergeCell ref="AM24:AM25"/>
    <mergeCell ref="AM26:AM27"/>
    <mergeCell ref="AJ22:AJ23"/>
    <mergeCell ref="AJ24:AJ25"/>
    <mergeCell ref="AJ26:AJ27"/>
    <mergeCell ref="AH22:AH23"/>
    <mergeCell ref="AH24:AH25"/>
    <mergeCell ref="AH26:AH27"/>
    <mergeCell ref="AE22:AE2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Małgorzata Drewnicka</cp:lastModifiedBy>
  <dcterms:created xsi:type="dcterms:W3CDTF">2015-11-16T06:35:12Z</dcterms:created>
  <dcterms:modified xsi:type="dcterms:W3CDTF">2026-06-02T06:24:30Z</dcterms:modified>
</cp:coreProperties>
</file>